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cer\OneDrive - Vilniaus rajono savivaldybės administracija\Darbalaukis\uršula\"/>
    </mc:Choice>
  </mc:AlternateContent>
  <xr:revisionPtr revIDLastSave="0" documentId="8_{FCBD80F4-634B-496B-9036-55F8943A385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apas1" sheetId="2" r:id="rId1"/>
    <sheet name="07 Kultūros, sporto ir turiz...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J50" i="1"/>
  <c r="K36" i="1" l="1"/>
  <c r="K42" i="1" l="1"/>
  <c r="K17" i="1"/>
  <c r="J51" i="1" l="1"/>
  <c r="K50" i="1"/>
  <c r="K41" i="1"/>
  <c r="J42" i="1"/>
  <c r="J41" i="1"/>
  <c r="J39" i="1"/>
  <c r="J38" i="1"/>
  <c r="J37" i="1"/>
  <c r="J36" i="1"/>
  <c r="K28" i="1"/>
  <c r="J28" i="1"/>
  <c r="K26" i="1"/>
  <c r="J26" i="1"/>
  <c r="K21" i="1"/>
  <c r="K19" i="1"/>
  <c r="J23" i="1"/>
  <c r="J21" i="1"/>
  <c r="J19" i="1"/>
  <c r="J17" i="1"/>
  <c r="K15" i="1"/>
  <c r="J15" i="1"/>
  <c r="J12" i="1"/>
  <c r="K12" i="1"/>
  <c r="J52" i="1" l="1"/>
  <c r="J48" i="1"/>
  <c r="K48" i="1"/>
  <c r="J45" i="1"/>
  <c r="K45" i="1"/>
  <c r="J34" i="1"/>
  <c r="K34" i="1"/>
  <c r="J54" i="1" l="1"/>
  <c r="K46" i="1"/>
  <c r="J46" i="1"/>
  <c r="K51" i="1"/>
  <c r="K52" i="1" l="1"/>
  <c r="K54" i="1" s="1"/>
  <c r="I12" i="1"/>
  <c r="I34" i="1" l="1"/>
  <c r="I45" i="1"/>
  <c r="I46" i="1" l="1"/>
  <c r="I48" i="1" l="1"/>
  <c r="I52" i="1"/>
  <c r="I54" i="1" l="1"/>
</calcChain>
</file>

<file path=xl/sharedStrings.xml><?xml version="1.0" encoding="utf-8"?>
<sst xmlns="http://schemas.openxmlformats.org/spreadsheetml/2006/main" count="234" uniqueCount="165">
  <si>
    <t>Tikslas</t>
  </si>
  <si>
    <t>Uždavinys</t>
  </si>
  <si>
    <t>Priemonė</t>
  </si>
  <si>
    <t>Planinis terminas</t>
  </si>
  <si>
    <t>Finansavimo šaltinis</t>
  </si>
  <si>
    <t>Asignavimų valdytojas</t>
  </si>
  <si>
    <t>2023 m. planuojamos išlaidos (pagal 2023-2025 m. SVP)</t>
  </si>
  <si>
    <t>Patvirtinti 2023 m. asignavimai</t>
  </si>
  <si>
    <t>2023 metais panaudotos lėšos</t>
  </si>
  <si>
    <t>Kodas</t>
  </si>
  <si>
    <t>Pavadinimas</t>
  </si>
  <si>
    <t>Aprašymas</t>
  </si>
  <si>
    <t>tūkst. Eur.</t>
  </si>
  <si>
    <t>07.01</t>
  </si>
  <si>
    <t>07.01.01</t>
  </si>
  <si>
    <t>07.01.01.01</t>
  </si>
  <si>
    <t>Vilniaus rajono centrinės bibliotekos ir jos filialų  veiklos užtikrinimas</t>
  </si>
  <si>
    <t>Kokybiško CB ir jos padalinių darbo užtikrinimas bei bibliotekinės veiklos sąlygų gerinimas, Darbuotojų darbo apmokėjimas bei kvalifikacijos kėlimas, projektinės veiklos vykdymas</t>
  </si>
  <si>
    <t>nuolat</t>
  </si>
  <si>
    <t>SB</t>
  </si>
  <si>
    <t>VRCB, administracija</t>
  </si>
  <si>
    <t>07.01.01.02</t>
  </si>
  <si>
    <t>Vilniaus krašto etnografinio muziejaus ir jo filialų veiklos organizavimas</t>
  </si>
  <si>
    <t>Kokybiško VKEM ir jo filialų darbo užtikrinimas bei muziejinės veiklos sąlygų gerinimas juose (įrangos atnaujinimas, eksponatų ir patalpų priežiūrą, išlaikymas, darbuotojų darbo apmokėjimas bei kvalifikacijos kėlimas)</t>
  </si>
  <si>
    <t>SB, VB</t>
  </si>
  <si>
    <t>VKEM</t>
  </si>
  <si>
    <t>07.01.01.04</t>
  </si>
  <si>
    <t xml:space="preserve">Sporto renginių organizavimas </t>
  </si>
  <si>
    <t>Masinių sporto renginių, varžybų ir sveikatingumo renginių organizavimas</t>
  </si>
  <si>
    <t>Administracija</t>
  </si>
  <si>
    <t>07.01.01.05</t>
  </si>
  <si>
    <t>Glitiškių dvaro atnaujinimas pritaikant kultūros paslaugų teikimui ir kitoms bendruomenės reikmėms</t>
  </si>
  <si>
    <t>Kultūros paveldo pastato rekonstrukcija pritaikant jį  kultūros centro, bibliotekos, muziejaus bei bendruomenės veiklai</t>
  </si>
  <si>
    <t>2019 -2023</t>
  </si>
  <si>
    <t>SB, ES, VB</t>
  </si>
  <si>
    <t>Administracija, NDKC</t>
  </si>
  <si>
    <t>07.01.01.14</t>
  </si>
  <si>
    <t>Nemenčinės daugiafunkcinio kultūros centro patalpų remontas ir viešbučio rekonstrukcija</t>
  </si>
  <si>
    <t>Patalpų kapitalinis remontas ir rekonstrukcija, pritaikant jas kultūros centro, bibliotekos ir sporto salės veiklai. Viešbučio rekonstrukcija ir antstato įrengimas, didinat viešbučio kambarių skaičių</t>
  </si>
  <si>
    <t>2020 -2024</t>
  </si>
  <si>
    <t>07.01.01.16</t>
  </si>
  <si>
    <t xml:space="preserve"> Nemenčinės daugiafunkcinio kultūros centro Sudervės skyriaus kultūros centro patalpų atnaujinimas (modernizavimas)</t>
  </si>
  <si>
    <t>Patalpų pritaikymas kultūrinei, sporto ir ambulatorijos veiklai. Aplinkos sutvarkymas, stacionarios lauko scenos įrengimas</t>
  </si>
  <si>
    <t>2022 -2025</t>
  </si>
  <si>
    <t>SB, VB, ES</t>
  </si>
  <si>
    <t>NDKC</t>
  </si>
  <si>
    <t>07.01.01.18</t>
  </si>
  <si>
    <t>Rudaminos daugiafunkcinio kultūros centro ir jos filialų veiklos užtikrinimas</t>
  </si>
  <si>
    <t>Edukacinių užsiėmimų, parodų, renginių, tarptautinių ir vietinių kultūros projektų vykdymas, darbo užmokestis</t>
  </si>
  <si>
    <t>RDKC</t>
  </si>
  <si>
    <t>07.01.01.21</t>
  </si>
  <si>
    <t>Kaupti universalų spaudinių fondą</t>
  </si>
  <si>
    <t>Skatinti skaitymą, informacijos ir kultūros naudojimą, vykdyti vartotojų bibliotekinį ir informacinį aptarnavimą</t>
  </si>
  <si>
    <t>VB</t>
  </si>
  <si>
    <t>VRSA, CB</t>
  </si>
  <si>
    <t>07.01.01.24</t>
  </si>
  <si>
    <t>Rudaminos daugiafunkcinio kultūros centro rekonstrukcija ir patalpų remontas</t>
  </si>
  <si>
    <t>RDKC pastato modernizavimas</t>
  </si>
  <si>
    <t>2021 -2024</t>
  </si>
  <si>
    <t>07.01.01.25</t>
  </si>
  <si>
    <t>Nemenčinės daugiafunkcio kultūros centro ir jo filialų veiklos užtikrinimas</t>
  </si>
  <si>
    <t>Edukacinių užsiėmimų, parodų, renginių, tarptautinių ir vietinių kultūros projektų vykdymas</t>
  </si>
  <si>
    <t>07.01.01.26</t>
  </si>
  <si>
    <t>VI. Sirokomlės muziejaus ir TIC veiklos užtikrinimas</t>
  </si>
  <si>
    <t>Edukacinių užsiėmimų, parodų, renginių, tarptautinių ir vietinių kultūros projektų vykdymas, turizmo informacijos teikimas  bei  veiklos užtikrinimas, darbo užmokestis. V. Sirokomlės muziejaus filialas Europos geografinis centras – patalpų remontas bei teritorijos sutvarkymas</t>
  </si>
  <si>
    <t>Vl. Sirokomlės muziejus</t>
  </si>
  <si>
    <t>07.01.01.27</t>
  </si>
  <si>
    <t>Mozūriškių dvaro atnaujinimas pritaikant kultūros paslaugų teikimui ir kitoms bendruomenės reikmėms</t>
  </si>
  <si>
    <t>Kultūros paveldo pastato rekonstrukcija pritaikant jį muziejaus  bei bendruomenės veiklai</t>
  </si>
  <si>
    <t>2018 -2023</t>
  </si>
  <si>
    <t>SB, VB, KF</t>
  </si>
  <si>
    <t>07.01.01.28</t>
  </si>
  <si>
    <t>Nemenčinės lauko estrada A. Mickevičiaus g. 20</t>
  </si>
  <si>
    <t>Naujos lauko estrados įrengimas, pritaikant aplinką kultūrinei ir visuomeninei veiklai. Konkursinis projektas</t>
  </si>
  <si>
    <t>07.01.01.29</t>
  </si>
  <si>
    <t>Rudaminos daugiafunkcinio kultūros centro skyrių patalpų remontas ir kiti darbai</t>
  </si>
  <si>
    <t xml:space="preserve"> RDKC kultūros sk. patalpų remontas- Kalvelių, Zujūnų, Juodšilių, Rukainių, Šumsko, Mickūnų; Rukainių sk. -nuotekų tvarkymas; Čekoniškių sk.-vandens ir kanalizacijos įrengimas </t>
  </si>
  <si>
    <t>07.01.01.33</t>
  </si>
  <si>
    <r>
      <rPr>
        <sz val="8"/>
        <rFont val="Calibri"/>
        <family val="2"/>
        <charset val="186"/>
        <scheme val="minor"/>
      </rPr>
      <t>Aktyvaus turizmo plėtra, skatinanti pasienio teritorijų paveldą</t>
    </r>
    <r>
      <rPr>
        <strike/>
        <sz val="8"/>
        <rFont val="Calibri"/>
        <family val="2"/>
        <charset val="186"/>
        <scheme val="minor"/>
      </rPr>
      <t xml:space="preserve"> </t>
    </r>
  </si>
  <si>
    <t xml:space="preserve">Projekto metu bus įsigyta dirbtinio sniego gamybos įranga ir trasų paruošėjas (ratrakas). </t>
  </si>
  <si>
    <t>2021 - 2022</t>
  </si>
  <si>
    <t>SB, ES</t>
  </si>
  <si>
    <t>07.01.01.34</t>
  </si>
  <si>
    <t>Sporto plėtra Vilniaus rajone</t>
  </si>
  <si>
    <t>Sporto klubų ir kitų nevyriausybinių sporto organizacijų veiklos finansavimas Vilniaus rajone</t>
  </si>
  <si>
    <t>07.01.01.35</t>
  </si>
  <si>
    <t>BĮ Vilniaus rajono sporto centras veiklos užtikrinimas</t>
  </si>
  <si>
    <t>Aukšto meistriškumo sportininkų ugdymas; sporto renginių organizavimas; sporto objektų, aikštynų, stadionų administravimas ir priežiūra</t>
  </si>
  <si>
    <t>VRSC</t>
  </si>
  <si>
    <t>07.01.01.36</t>
  </si>
  <si>
    <t>Vilniaus rajono sav. Nemenčinės sen., Piliakalnio k. Nemenečinės piliakalnio su priešpiliu rekonstrukcija</t>
  </si>
  <si>
    <t>Planuojama įrengti pakilimo laiptus, pačiame Piliakalnyje laužavietę, parkingą, tiltelį per Nemenčios upę, jungiantį Nemenčinės miestą ir Piliakalnio k., pėsčiųjų takus, mažąją infrastruktūrą</t>
  </si>
  <si>
    <t>2022-2024</t>
  </si>
  <si>
    <t>07.01.01.37</t>
  </si>
  <si>
    <t>Skvero, esančio prie Kalvelių kultūros centro, sutvarkymas</t>
  </si>
  <si>
    <t>Teritorijoje planuojami naujų pėščiųjų takų įrengimas, apšvietimas, poilsio vieta bendruomenei, renginių zona,vaikų žaidimo aikštelė,naujų želdinių kūrimas.</t>
  </si>
  <si>
    <t>07.01.01.38</t>
  </si>
  <si>
    <t>Sudervės paplūdimio įrengimas</t>
  </si>
  <si>
    <t xml:space="preserve">Planuojama įrengti modernų paplūdimį, kuriant aukštos kokybės infrastruktūrą aktyvaus ir rekreacinio turizmo vystymui. </t>
  </si>
  <si>
    <t>07.01.01.39</t>
  </si>
  <si>
    <t>Skaidiškių parko teritorijos sutvarkymas bei pritaikymas gyventojų poreikiams</t>
  </si>
  <si>
    <t>Siekiama parko teritoriją pritaikyti naujam funkcionavimui, pagrindinis iššūkis yra integruoti teritoriją  į Skaidiškių miestelio gyvenimą  pritaikant ją kultūros ir aktyviam gyventojų poilsiui</t>
  </si>
  <si>
    <t>Sudaryti rajono gyventojams sąlygas gauti aukštos kokybės kultūros ir sporto paslaugas - iš viso:</t>
  </si>
  <si>
    <t>07.01.02.07</t>
  </si>
  <si>
    <t>Sporto ir laisvalaikio komplekso Rudaminos kaime statyba</t>
  </si>
  <si>
    <t>Sporto ir laisvalaikio komplekso statyba Rudaminos kaime pasitelkiant koncesija</t>
  </si>
  <si>
    <t>2014 -2025</t>
  </si>
  <si>
    <t>SB, P, VB</t>
  </si>
  <si>
    <t>07.01.02</t>
  </si>
  <si>
    <t>07.01.02.14</t>
  </si>
  <si>
    <t>Skaidiškių sporto komplekso statyba ir viešųjų erdvių sutvarkymas pritaikant bendruomenės poreikiams</t>
  </si>
  <si>
    <t>Skaidiškių sporto komplekso statyba</t>
  </si>
  <si>
    <t>2022-2025</t>
  </si>
  <si>
    <t>Nemėžio sen., Administracija</t>
  </si>
  <si>
    <t>07.01.02.16</t>
  </si>
  <si>
    <t>Pagirių k., Pagirių sen.,. rekreacinės teritorijos rekonstravimas ir pritaikymas kultūros ir vietos bendruomenės reikmėms</t>
  </si>
  <si>
    <t>Bus sutvarkyta parko teritorija, pritaikant kultūrinei ir visuomeninei veiklai</t>
  </si>
  <si>
    <t>2017 -2025</t>
  </si>
  <si>
    <t>07.01.02.17</t>
  </si>
  <si>
    <t>Vilniaus rajono Rudaminos meno mokyklos infrastruktūros modernizavimas</t>
  </si>
  <si>
    <t>Įrengtos meno mokyklos patalpos, rekonstruojant nenaudojamą bendrabučio pastatą</t>
  </si>
  <si>
    <t>ES,SB, VB</t>
  </si>
  <si>
    <t>Administracija, Rudaminos seniūnija</t>
  </si>
  <si>
    <t>07.01.02.18</t>
  </si>
  <si>
    <t>Vilniaus krašto etnografinio muziejaus Ažulaukės filialo dirbtuvių įrengimas (pastato rekonstrukcija ir infrastruktūros įrengimas)</t>
  </si>
  <si>
    <t>Pastato remontas (apšiltinimas - stogas, senų grindų keitimas), teritorijos sutvarkymas ir pagalbinių pastatų remontas.</t>
  </si>
  <si>
    <t>2019 -2025</t>
  </si>
  <si>
    <t>SB,KF</t>
  </si>
  <si>
    <t>07.01.02.20</t>
  </si>
  <si>
    <t xml:space="preserve">Pagirių sen., daugiafunkcinio kultūros centro  Pagirių k. projektavimas ir statyba </t>
  </si>
  <si>
    <t xml:space="preserve">Pagirių sen., daugiafunkcinio kultūros centro  Pagirių k. projektavimas ir  statyba </t>
  </si>
  <si>
    <t>Administracija, Pagirių seniūnija</t>
  </si>
  <si>
    <t>07.01.02.21</t>
  </si>
  <si>
    <t>Nematerialaus kultūros paveldo vertybių ir tautinio paveldo produktų sklaida</t>
  </si>
  <si>
    <t>Veiklos susijusios su rajone puoselėjamomis tradicijomis, įrašytomis į Nematerialaus kultūros paveldo vertybių sąvadą ir / ar tradicijoms susijusioms su  tautinio paveldo produktais</t>
  </si>
  <si>
    <t>07.01.02.22</t>
  </si>
  <si>
    <t>Nemėžio kultūros centro statyba</t>
  </si>
  <si>
    <t>Pastatyti naują Nemėžio kultūros centrą, pritaikant patalpas kultūrinei, sporto veiklai, aplinkos sutvarkymas</t>
  </si>
  <si>
    <t>07.01.02.23</t>
  </si>
  <si>
    <t>Modernizuoti pastatą, adresu Mickūnų sen., Galgių k., Galgių g. 34, pritaikant jį kultūros reikmėms</t>
  </si>
  <si>
    <t>Techninės dokumentacijos parengimas, pastato modernizavimas ir pritaikymas kultūrinei veiklai</t>
  </si>
  <si>
    <t>2023-2025</t>
  </si>
  <si>
    <t>Puoselėti rajono kultūrines ir sporto tradicijas - iš viso:</t>
  </si>
  <si>
    <t xml:space="preserve">Plėtoti kultūrą ir sportą </t>
  </si>
  <si>
    <t>07.02</t>
  </si>
  <si>
    <t>07.02.01</t>
  </si>
  <si>
    <t xml:space="preserve"> -</t>
  </si>
  <si>
    <t>Nuolat tobulinti turizmo informacijos sistemą - iš viso:</t>
  </si>
  <si>
    <t>07.02.02</t>
  </si>
  <si>
    <t>07.02.02.04</t>
  </si>
  <si>
    <t>Skurbutėnų k. medinės koplyčios remontas</t>
  </si>
  <si>
    <t>Bus suremontuota koplyčia</t>
  </si>
  <si>
    <t>2012 -2025</t>
  </si>
  <si>
    <t>Pagirių sen.</t>
  </si>
  <si>
    <t>07.02.02.05</t>
  </si>
  <si>
    <t xml:space="preserve">Religijų sakralinio paveldo išsaugojimas   </t>
  </si>
  <si>
    <t>Religinėms bendruomenėms remti</t>
  </si>
  <si>
    <t>07.02.02.10</t>
  </si>
  <si>
    <t>Europos geografinio centro infrastruktūros įveiklinimas pritaikant ją tiksliųjų mokslų pažinimui ir Europos tautų kultūros puoselėjimui</t>
  </si>
  <si>
    <t>Infrastruktūros pritaikymas lankymui (lauko biotualetas, renginiųaikštelės sutvarkymas, teritorijos pritaikymas laukorenginiams, pastatų atnaujinimas, edukacinės erdvės įrengimas).</t>
  </si>
  <si>
    <t>SB,ES</t>
  </si>
  <si>
    <t>Pritaikyti gamtos ir kultūros paveldo objektus turizmui - iš viso:</t>
  </si>
  <si>
    <t>Plėtoti atvykstamąjį ir vietinį turizmą - iš viso: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</si>
  <si>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lentelė                                                                                                                                                                                                                                                                                                                                                                                                                                                                                                                                                  
2023-2025 METŲ VILNIAUS RAJONO SAVIVALDYBĖS KULTŪROS, SPORTO IR TURIZMO VYSTYMO PROGRAMOS  NR. 07 2023 METŲ ĮGYVENDINIMO ATASKAITA</t>
  </si>
  <si>
    <t>PATVIRTINTA
Vilniaus rajono 
savivaldybės tarybos
2024 m. gruodžio 20 d. 
sprendimu Nr. T3-380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</si>
</sst>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1">
    <font>
      <sz val="11"/>
      <color indexed="8"/>
      <name val="Calibri"/>
      <family val="2"/>
      <charset val="186"/>
    </font>
    <font>
      <sz val="9"/>
      <name val="Calibri"/>
      <family val="2"/>
    </font>
    <font>
      <b/>
      <sz val="11"/>
      <name val="Calibri"/>
      <family val="2"/>
    </font>
    <font>
      <sz val="9"/>
      <name val="Calibri"/>
      <family val="1"/>
      <charset val="186"/>
    </font>
    <font>
      <b/>
      <sz val="9"/>
      <name val="Times New Roman"/>
      <family val="1"/>
      <charset val="186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8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charset val="134"/>
    </font>
    <font>
      <sz val="8"/>
      <color indexed="8"/>
      <name val="Calibri"/>
      <family val="2"/>
      <charset val="186"/>
    </font>
    <font>
      <strike/>
      <sz val="8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FF8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hair">
        <color indexed="0"/>
      </right>
      <top style="thin">
        <color indexed="0"/>
      </top>
      <bottom style="hair">
        <color indexed="0"/>
      </bottom>
      <diagonal/>
    </border>
    <border>
      <left style="hair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1" fillId="0" borderId="0">
      <alignment vertical="top" wrapText="1"/>
    </xf>
    <xf numFmtId="0" fontId="2" fillId="0" borderId="0">
      <alignment horizontal="left" vertical="center" wrapText="1"/>
    </xf>
    <xf numFmtId="0" fontId="2" fillId="0" borderId="0">
      <alignment horizontal="center" vertical="center" wrapText="1"/>
    </xf>
    <xf numFmtId="0" fontId="5" fillId="2" borderId="1">
      <alignment horizontal="center" vertical="center" textRotation="90" wrapText="1"/>
    </xf>
    <xf numFmtId="0" fontId="6" fillId="3" borderId="2">
      <alignment horizontal="center" vertical="center" textRotation="90" wrapText="1"/>
    </xf>
    <xf numFmtId="0" fontId="7" fillId="4" borderId="2">
      <alignment horizontal="center" vertical="center" wrapText="1"/>
    </xf>
    <xf numFmtId="0" fontId="1" fillId="4" borderId="2">
      <alignment horizontal="center" vertical="center" wrapText="1"/>
    </xf>
    <xf numFmtId="0" fontId="1" fillId="4" borderId="2">
      <alignment horizontal="center" vertical="center" textRotation="90" wrapText="1"/>
    </xf>
    <xf numFmtId="0" fontId="1" fillId="4" borderId="2">
      <alignment horizontal="center" vertical="center" wrapText="1"/>
    </xf>
    <xf numFmtId="0" fontId="1" fillId="4" borderId="2">
      <alignment horizontal="center" vertical="center" wrapText="1"/>
    </xf>
    <xf numFmtId="0" fontId="7" fillId="5" borderId="3">
      <alignment horizontal="center" vertical="center" wrapText="1"/>
    </xf>
    <xf numFmtId="0" fontId="5" fillId="6" borderId="3">
      <alignment horizontal="center" vertical="center" wrapText="1"/>
    </xf>
    <xf numFmtId="0" fontId="6" fillId="2" borderId="4">
      <alignment horizontal="center" vertical="center" wrapText="1"/>
    </xf>
    <xf numFmtId="0" fontId="6" fillId="2" borderId="5">
      <alignment horizontal="center" vertical="center" wrapText="1"/>
    </xf>
    <xf numFmtId="0" fontId="6" fillId="6" borderId="5">
      <alignment horizontal="center" vertical="center" wrapText="1"/>
    </xf>
    <xf numFmtId="0" fontId="6" fillId="5" borderId="4">
      <alignment horizontal="center" vertical="center" wrapText="1"/>
    </xf>
    <xf numFmtId="0" fontId="6" fillId="5" borderId="6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1" fillId="2" borderId="5">
      <alignment horizontal="center" vertical="center" wrapText="1"/>
    </xf>
    <xf numFmtId="0" fontId="6" fillId="2" borderId="5">
      <alignment horizontal="center" vertical="center" wrapText="1"/>
    </xf>
    <xf numFmtId="0" fontId="6" fillId="4" borderId="5">
      <alignment horizontal="center" vertical="center" wrapText="1"/>
    </xf>
    <xf numFmtId="0" fontId="6" fillId="5" borderId="6">
      <alignment horizontal="center" vertical="center" wrapText="1"/>
    </xf>
    <xf numFmtId="0" fontId="6" fillId="2" borderId="7">
      <alignment horizontal="left" vertical="center" wrapText="1"/>
    </xf>
    <xf numFmtId="0" fontId="6" fillId="2" borderId="8">
      <alignment horizontal="right" vertical="center" wrapText="1"/>
    </xf>
    <xf numFmtId="0" fontId="6" fillId="2" borderId="5">
      <alignment horizontal="center" vertical="center"/>
    </xf>
    <xf numFmtId="0" fontId="6" fillId="2" borderId="9">
      <alignment horizontal="center" vertical="center" wrapText="1"/>
    </xf>
    <xf numFmtId="0" fontId="6" fillId="5" borderId="4">
      <alignment horizontal="center" vertical="center" wrapText="1"/>
    </xf>
    <xf numFmtId="0" fontId="8" fillId="0" borderId="10">
      <alignment horizontal="center" vertical="center" wrapText="1"/>
    </xf>
    <xf numFmtId="0" fontId="8" fillId="0" borderId="12">
      <alignment horizontal="center" vertical="center" wrapText="1"/>
    </xf>
    <xf numFmtId="0" fontId="8" fillId="0" borderId="15">
      <alignment horizontal="center" vertical="center" wrapText="1"/>
    </xf>
    <xf numFmtId="0" fontId="6" fillId="2" borderId="16">
      <alignment horizontal="center" vertical="center" wrapText="1"/>
    </xf>
    <xf numFmtId="0" fontId="6" fillId="3" borderId="5">
      <alignment horizontal="center" vertical="center" wrapText="1"/>
    </xf>
    <xf numFmtId="0" fontId="6" fillId="0" borderId="5">
      <alignment horizontal="center" vertical="center" wrapText="1"/>
    </xf>
    <xf numFmtId="0" fontId="6" fillId="0" borderId="5">
      <alignment horizontal="left" vertical="center" wrapText="1"/>
    </xf>
    <xf numFmtId="0" fontId="6" fillId="0" borderId="4">
      <alignment horizontal="left" vertical="center" wrapText="1"/>
    </xf>
    <xf numFmtId="0" fontId="6" fillId="0" borderId="4">
      <alignment horizontal="right" vertical="center" wrapText="1"/>
    </xf>
    <xf numFmtId="0" fontId="6" fillId="0" borderId="6">
      <alignment horizontal="right" vertical="center" wrapText="1"/>
    </xf>
    <xf numFmtId="0" fontId="6" fillId="0" borderId="8">
      <alignment horizontal="center" vertical="center" wrapText="1"/>
    </xf>
    <xf numFmtId="0" fontId="6" fillId="0" borderId="7">
      <alignment horizontal="center" vertical="center" wrapText="1"/>
    </xf>
    <xf numFmtId="0" fontId="6" fillId="3" borderId="5">
      <alignment horizontal="right" vertical="center" wrapText="1"/>
    </xf>
    <xf numFmtId="0" fontId="5" fillId="3" borderId="5">
      <alignment horizontal="center" vertical="center" wrapText="1"/>
    </xf>
    <xf numFmtId="0" fontId="6" fillId="3" borderId="4">
      <alignment horizontal="right" vertical="center" wrapText="1"/>
    </xf>
    <xf numFmtId="0" fontId="6" fillId="3" borderId="9">
      <alignment horizontal="center" vertical="top" wrapText="1"/>
    </xf>
    <xf numFmtId="0" fontId="6" fillId="2" borderId="12">
      <alignment horizontal="right" vertical="center" wrapText="1"/>
    </xf>
    <xf numFmtId="0" fontId="6" fillId="2" borderId="9">
      <alignment horizontal="center" vertical="top" wrapText="1"/>
    </xf>
    <xf numFmtId="0" fontId="5" fillId="0" borderId="6">
      <alignment horizontal="left" vertical="center" wrapText="1"/>
    </xf>
    <xf numFmtId="0" fontId="5" fillId="2" borderId="12">
      <alignment horizontal="center" vertical="center" wrapText="1"/>
    </xf>
    <xf numFmtId="0" fontId="1" fillId="0" borderId="0">
      <alignment horizontal="center" vertical="center" wrapText="1"/>
    </xf>
    <xf numFmtId="0" fontId="1" fillId="0" borderId="29">
      <alignment horizontal="center" vertical="center" wrapText="1"/>
    </xf>
    <xf numFmtId="0" fontId="6" fillId="0" borderId="28">
      <alignment horizontal="center" vertical="center" wrapText="1"/>
    </xf>
  </cellStyleXfs>
  <cellXfs count="126">
    <xf numFmtId="0" fontId="0" fillId="0" borderId="0" xfId="0"/>
    <xf numFmtId="0" fontId="1" fillId="0" borderId="0" xfId="1">
      <alignment vertical="top" wrapText="1"/>
    </xf>
    <xf numFmtId="0" fontId="2" fillId="0" borderId="0" xfId="3">
      <alignment horizontal="center" vertical="center" wrapText="1"/>
    </xf>
    <xf numFmtId="0" fontId="8" fillId="0" borderId="11" xfId="29" applyBorder="1">
      <alignment horizontal="center" vertical="center" wrapText="1"/>
    </xf>
    <xf numFmtId="0" fontId="8" fillId="0" borderId="13" xfId="30" applyBorder="1">
      <alignment horizontal="center" vertical="center" wrapText="1"/>
    </xf>
    <xf numFmtId="0" fontId="1" fillId="0" borderId="0" xfId="49">
      <alignment horizontal="center" vertical="center" wrapText="1"/>
    </xf>
    <xf numFmtId="0" fontId="1" fillId="0" borderId="0" xfId="50" applyBorder="1">
      <alignment horizontal="center" vertical="center" wrapText="1"/>
    </xf>
    <xf numFmtId="0" fontId="6" fillId="0" borderId="0" xfId="51" applyBorder="1">
      <alignment horizontal="center" vertical="center" wrapText="1"/>
    </xf>
    <xf numFmtId="164" fontId="12" fillId="3" borderId="17" xfId="42" applyNumberFormat="1" applyFont="1" applyBorder="1">
      <alignment horizontal="center" vertical="center" wrapText="1"/>
    </xf>
    <xf numFmtId="0" fontId="15" fillId="2" borderId="13" xfId="26" applyFont="1" applyBorder="1" applyAlignment="1">
      <alignment horizontal="center" vertical="center" wrapText="1"/>
    </xf>
    <xf numFmtId="164" fontId="14" fillId="3" borderId="17" xfId="45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164" fontId="14" fillId="2" borderId="14" xfId="45" applyNumberFormat="1" applyFont="1" applyBorder="1" applyAlignment="1">
      <alignment horizontal="center" vertical="center" wrapText="1"/>
    </xf>
    <xf numFmtId="0" fontId="10" fillId="2" borderId="27" xfId="45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" fillId="7" borderId="0" xfId="1" applyFill="1">
      <alignment vertical="top" wrapText="1"/>
    </xf>
    <xf numFmtId="0" fontId="10" fillId="7" borderId="14" xfId="34" applyFont="1" applyFill="1" applyBorder="1">
      <alignment horizontal="center" vertical="center" wrapText="1"/>
    </xf>
    <xf numFmtId="0" fontId="10" fillId="7" borderId="18" xfId="34" applyFont="1" applyFill="1" applyBorder="1">
      <alignment horizontal="center" vertical="center" wrapText="1"/>
    </xf>
    <xf numFmtId="164" fontId="10" fillId="7" borderId="17" xfId="34" applyNumberFormat="1" applyFont="1" applyFill="1" applyBorder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0" fontId="10" fillId="7" borderId="17" xfId="34" applyFont="1" applyFill="1" applyBorder="1">
      <alignment horizontal="center" vertical="center" wrapText="1"/>
    </xf>
    <xf numFmtId="0" fontId="9" fillId="7" borderId="14" xfId="34" applyFont="1" applyFill="1" applyBorder="1">
      <alignment horizontal="center" vertical="center" wrapText="1"/>
    </xf>
    <xf numFmtId="0" fontId="9" fillId="7" borderId="17" xfId="34" applyFont="1" applyFill="1" applyBorder="1">
      <alignment horizontal="center" vertical="center" wrapText="1"/>
    </xf>
    <xf numFmtId="164" fontId="9" fillId="7" borderId="17" xfId="34" applyNumberFormat="1" applyFont="1" applyFill="1" applyBorder="1">
      <alignment horizontal="center" vertical="center" wrapText="1"/>
    </xf>
    <xf numFmtId="0" fontId="9" fillId="7" borderId="17" xfId="35" applyFont="1" applyFill="1" applyBorder="1" applyAlignment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9" fillId="7" borderId="14" xfId="35" applyFont="1" applyFill="1" applyBorder="1" applyAlignment="1">
      <alignment horizontal="center" vertical="center" wrapText="1"/>
    </xf>
    <xf numFmtId="0" fontId="15" fillId="7" borderId="14" xfId="34" applyFont="1" applyFill="1" applyBorder="1">
      <alignment horizontal="center" vertical="center" wrapText="1"/>
    </xf>
    <xf numFmtId="0" fontId="10" fillId="7" borderId="14" xfId="35" applyFont="1" applyFill="1" applyBorder="1" applyAlignment="1">
      <alignment horizontal="center" vertical="center" wrapText="1"/>
    </xf>
    <xf numFmtId="0" fontId="10" fillId="7" borderId="21" xfId="34" applyFont="1" applyFill="1" applyBorder="1">
      <alignment horizontal="center" vertical="center" wrapText="1"/>
    </xf>
    <xf numFmtId="0" fontId="11" fillId="7" borderId="17" xfId="35" applyFont="1" applyFill="1" applyBorder="1" applyAlignment="1">
      <alignment horizontal="center" vertical="center" wrapText="1"/>
    </xf>
    <xf numFmtId="0" fontId="10" fillId="7" borderId="20" xfId="34" applyFont="1" applyFill="1" applyBorder="1">
      <alignment horizontal="center" vertical="center" wrapText="1"/>
    </xf>
    <xf numFmtId="164" fontId="9" fillId="0" borderId="14" xfId="34" applyNumberFormat="1" applyFont="1" applyBorder="1">
      <alignment horizontal="center" vertical="center" wrapText="1"/>
    </xf>
    <xf numFmtId="164" fontId="10" fillId="0" borderId="14" xfId="34" applyNumberFormat="1" applyFont="1" applyBorder="1">
      <alignment horizontal="center" vertical="center" wrapText="1"/>
    </xf>
    <xf numFmtId="0" fontId="10" fillId="7" borderId="21" xfId="35" applyFont="1" applyFill="1" applyBorder="1" applyAlignment="1">
      <alignment horizontal="center" vertical="center" wrapText="1"/>
    </xf>
    <xf numFmtId="0" fontId="15" fillId="7" borderId="21" xfId="34" applyFont="1" applyFill="1" applyBorder="1">
      <alignment horizontal="center" vertical="center" wrapText="1"/>
    </xf>
    <xf numFmtId="0" fontId="18" fillId="7" borderId="17" xfId="35" applyFont="1" applyFill="1" applyBorder="1" applyAlignment="1">
      <alignment horizontal="center" vertical="center" wrapText="1"/>
    </xf>
    <xf numFmtId="0" fontId="10" fillId="0" borderId="17" xfId="35" applyFont="1" applyBorder="1" applyAlignment="1">
      <alignment horizontal="center" vertical="center" wrapText="1"/>
    </xf>
    <xf numFmtId="0" fontId="11" fillId="0" borderId="17" xfId="35" applyFont="1" applyBorder="1" applyAlignment="1">
      <alignment horizontal="center" vertical="center" wrapText="1"/>
    </xf>
    <xf numFmtId="164" fontId="10" fillId="0" borderId="17" xfId="34" applyNumberFormat="1" applyFont="1" applyBorder="1">
      <alignment horizontal="center" vertical="center" wrapText="1"/>
    </xf>
    <xf numFmtId="164" fontId="9" fillId="7" borderId="14" xfId="34" applyNumberFormat="1" applyFont="1" applyFill="1" applyBorder="1">
      <alignment horizontal="center" vertical="center" wrapText="1"/>
    </xf>
    <xf numFmtId="3" fontId="15" fillId="7" borderId="14" xfId="34" applyNumberFormat="1" applyFont="1" applyFill="1" applyBorder="1">
      <alignment horizontal="center" vertical="center" wrapText="1"/>
    </xf>
    <xf numFmtId="0" fontId="15" fillId="0" borderId="14" xfId="34" applyFont="1" applyBorder="1">
      <alignment horizontal="center" vertical="center" wrapText="1"/>
    </xf>
    <xf numFmtId="0" fontId="10" fillId="0" borderId="17" xfId="34" applyFont="1" applyBorder="1">
      <alignment horizontal="center" vertical="center" wrapText="1"/>
    </xf>
    <xf numFmtId="0" fontId="10" fillId="0" borderId="21" xfId="34" applyFont="1" applyBorder="1">
      <alignment horizontal="center" vertical="center" wrapText="1"/>
    </xf>
    <xf numFmtId="0" fontId="10" fillId="3" borderId="25" xfId="33" applyFont="1" applyBorder="1">
      <alignment horizontal="center" vertical="center" wrapText="1"/>
    </xf>
    <xf numFmtId="0" fontId="15" fillId="7" borderId="17" xfId="34" applyFont="1" applyFill="1" applyBorder="1">
      <alignment horizontal="center" vertical="center" wrapText="1"/>
    </xf>
    <xf numFmtId="164" fontId="16" fillId="0" borderId="14" xfId="34" applyNumberFormat="1" applyFont="1" applyBorder="1">
      <alignment horizontal="center" vertical="center" wrapText="1"/>
    </xf>
    <xf numFmtId="164" fontId="16" fillId="0" borderId="17" xfId="34" applyNumberFormat="1" applyFont="1" applyBorder="1">
      <alignment horizontal="center" vertical="center" wrapText="1"/>
    </xf>
    <xf numFmtId="164" fontId="6" fillId="8" borderId="23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8" borderId="20" xfId="0" applyNumberFormat="1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 wrapText="1"/>
    </xf>
    <xf numFmtId="164" fontId="6" fillId="7" borderId="2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0" borderId="17" xfId="34" applyFont="1" applyBorder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9" fillId="0" borderId="17" xfId="34" applyNumberFormat="1" applyFont="1" applyBorder="1">
      <alignment horizontal="center" vertical="center" wrapText="1"/>
    </xf>
    <xf numFmtId="164" fontId="6" fillId="7" borderId="23" xfId="0" applyNumberFormat="1" applyFont="1" applyFill="1" applyBorder="1" applyAlignment="1">
      <alignment horizontal="center" vertical="center" wrapText="1"/>
    </xf>
    <xf numFmtId="164" fontId="6" fillId="7" borderId="17" xfId="0" applyNumberFormat="1" applyFont="1" applyFill="1" applyBorder="1" applyAlignment="1">
      <alignment horizontal="center" vertical="center" wrapText="1"/>
    </xf>
    <xf numFmtId="164" fontId="19" fillId="0" borderId="17" xfId="34" applyNumberFormat="1" applyFont="1" applyBorder="1">
      <alignment horizontal="center" vertical="center" wrapText="1"/>
    </xf>
    <xf numFmtId="0" fontId="20" fillId="0" borderId="0" xfId="1" applyFont="1" applyAlignment="1">
      <alignment horizontal="left" vertical="top" wrapText="1"/>
    </xf>
    <xf numFmtId="0" fontId="13" fillId="4" borderId="30" xfId="7" applyFont="1" applyBorder="1">
      <alignment horizontal="center" vertical="center" wrapText="1"/>
    </xf>
    <xf numFmtId="0" fontId="13" fillId="4" borderId="32" xfId="7" applyFont="1" applyBorder="1">
      <alignment horizontal="center" vertical="center" wrapText="1"/>
    </xf>
    <xf numFmtId="0" fontId="13" fillId="4" borderId="31" xfId="7" applyFont="1" applyBorder="1">
      <alignment horizontal="center" vertical="center" wrapText="1"/>
    </xf>
    <xf numFmtId="164" fontId="10" fillId="7" borderId="14" xfId="34" applyNumberFormat="1" applyFont="1" applyFill="1" applyBorder="1">
      <alignment horizontal="center" vertical="center" wrapText="1"/>
    </xf>
    <xf numFmtId="164" fontId="10" fillId="7" borderId="18" xfId="34" applyNumberFormat="1" applyFont="1" applyFill="1" applyBorder="1">
      <alignment horizontal="center" vertical="center" wrapText="1"/>
    </xf>
    <xf numFmtId="164" fontId="12" fillId="3" borderId="14" xfId="42" applyNumberFormat="1" applyFont="1" applyBorder="1">
      <alignment horizontal="center" vertical="center" wrapText="1"/>
    </xf>
    <xf numFmtId="164" fontId="12" fillId="3" borderId="18" xfId="42" applyNumberFormat="1" applyFont="1" applyBorder="1">
      <alignment horizontal="center" vertical="center" wrapText="1"/>
    </xf>
    <xf numFmtId="164" fontId="10" fillId="0" borderId="17" xfId="34" applyNumberFormat="1" applyFont="1" applyBorder="1">
      <alignment horizontal="center" vertical="center" wrapText="1"/>
    </xf>
    <xf numFmtId="164" fontId="10" fillId="0" borderId="14" xfId="34" applyNumberFormat="1" applyFont="1" applyBorder="1">
      <alignment horizontal="center" vertical="center" wrapText="1"/>
    </xf>
    <xf numFmtId="164" fontId="10" fillId="0" borderId="18" xfId="34" applyNumberFormat="1" applyFont="1" applyBorder="1">
      <alignment horizontal="center" vertical="center" wrapText="1"/>
    </xf>
    <xf numFmtId="0" fontId="10" fillId="7" borderId="17" xfId="34" applyFont="1" applyFill="1" applyBorder="1">
      <alignment horizontal="center" vertical="center" wrapText="1"/>
    </xf>
    <xf numFmtId="164" fontId="10" fillId="7" borderId="21" xfId="34" applyNumberFormat="1" applyFont="1" applyFill="1" applyBorder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13" fillId="4" borderId="30" xfId="8" applyFont="1" applyBorder="1">
      <alignment horizontal="center" vertical="center" textRotation="90" wrapText="1"/>
    </xf>
    <xf numFmtId="0" fontId="13" fillId="4" borderId="32" xfId="8" applyFont="1" applyBorder="1">
      <alignment horizontal="center" vertical="center" textRotation="90" wrapText="1"/>
    </xf>
    <xf numFmtId="0" fontId="13" fillId="4" borderId="33" xfId="8" applyFont="1" applyBorder="1">
      <alignment horizontal="center" vertical="center" textRotation="90" wrapText="1"/>
    </xf>
    <xf numFmtId="0" fontId="10" fillId="2" borderId="0" xfId="45" applyFont="1" applyBorder="1" applyAlignment="1">
      <alignment horizontal="center" vertical="center" wrapText="1"/>
    </xf>
    <xf numFmtId="0" fontId="10" fillId="2" borderId="24" xfId="45" applyFont="1" applyBorder="1" applyAlignment="1">
      <alignment horizontal="center" vertical="center" wrapText="1"/>
    </xf>
    <xf numFmtId="164" fontId="12" fillId="2" borderId="17" xfId="48" applyNumberFormat="1" applyFont="1" applyBorder="1">
      <alignment horizontal="center" vertical="center" wrapText="1"/>
    </xf>
    <xf numFmtId="0" fontId="10" fillId="3" borderId="17" xfId="41" applyFont="1" applyBorder="1" applyAlignment="1">
      <alignment horizontal="center" vertical="center" wrapText="1"/>
    </xf>
    <xf numFmtId="164" fontId="12" fillId="3" borderId="17" xfId="42" applyNumberFormat="1" applyFont="1" applyBorder="1">
      <alignment horizontal="center" vertical="center" wrapText="1"/>
    </xf>
    <xf numFmtId="0" fontId="10" fillId="3" borderId="19" xfId="45" applyFont="1" applyFill="1" applyBorder="1" applyAlignment="1">
      <alignment horizontal="center" vertical="center" wrapText="1"/>
    </xf>
    <xf numFmtId="0" fontId="10" fillId="3" borderId="27" xfId="45" applyFont="1" applyFill="1" applyBorder="1" applyAlignment="1">
      <alignment horizontal="center" vertical="center" wrapText="1"/>
    </xf>
    <xf numFmtId="0" fontId="10" fillId="3" borderId="20" xfId="45" applyFont="1" applyFill="1" applyBorder="1" applyAlignment="1">
      <alignment horizontal="center" vertical="center" wrapText="1"/>
    </xf>
    <xf numFmtId="0" fontId="10" fillId="3" borderId="17" xfId="33" applyFont="1" applyBorder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5" fillId="7" borderId="17" xfId="34" applyFont="1" applyFill="1" applyBorder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4" borderId="34" xfId="10" applyFont="1" applyBorder="1">
      <alignment horizontal="center" vertical="center" wrapText="1"/>
    </xf>
    <xf numFmtId="0" fontId="13" fillId="4" borderId="36" xfId="10" applyFont="1" applyBorder="1">
      <alignment horizontal="center" vertical="center" wrapText="1"/>
    </xf>
    <xf numFmtId="0" fontId="13" fillId="4" borderId="38" xfId="10" applyFont="1" applyBorder="1">
      <alignment horizontal="center" vertical="center" wrapText="1"/>
    </xf>
    <xf numFmtId="0" fontId="13" fillId="4" borderId="35" xfId="10" applyFont="1" applyBorder="1">
      <alignment horizontal="center" vertical="center" wrapText="1"/>
    </xf>
    <xf numFmtId="0" fontId="13" fillId="4" borderId="37" xfId="10" applyFont="1" applyBorder="1">
      <alignment horizontal="center" vertical="center" wrapText="1"/>
    </xf>
    <xf numFmtId="0" fontId="13" fillId="4" borderId="39" xfId="10" applyFont="1" applyBorder="1">
      <alignment horizontal="center" vertical="center" wrapText="1"/>
    </xf>
    <xf numFmtId="0" fontId="13" fillId="4" borderId="40" xfId="10" applyFont="1" applyBorder="1">
      <alignment horizontal="center" vertical="center" wrapText="1"/>
    </xf>
    <xf numFmtId="0" fontId="13" fillId="4" borderId="21" xfId="10" applyFont="1" applyBorder="1">
      <alignment horizontal="center" vertical="center" wrapText="1"/>
    </xf>
    <xf numFmtId="0" fontId="13" fillId="4" borderId="41" xfId="10" applyFont="1" applyBorder="1">
      <alignment horizontal="center" vertical="center" wrapText="1"/>
    </xf>
    <xf numFmtId="0" fontId="1" fillId="2" borderId="5" xfId="18">
      <alignment horizontal="center" vertical="center" wrapText="1"/>
    </xf>
    <xf numFmtId="0" fontId="1" fillId="2" borderId="5" xfId="20">
      <alignment horizontal="center" vertical="center" wrapText="1"/>
    </xf>
    <xf numFmtId="0" fontId="1" fillId="2" borderId="5" xfId="19">
      <alignment horizontal="center" vertical="center" wrapText="1"/>
    </xf>
    <xf numFmtId="0" fontId="5" fillId="2" borderId="1" xfId="4">
      <alignment horizontal="center" vertical="center" textRotation="90" wrapText="1"/>
    </xf>
    <xf numFmtId="0" fontId="6" fillId="3" borderId="2" xfId="5">
      <alignment horizontal="center" vertical="center" textRotation="90" wrapText="1"/>
    </xf>
    <xf numFmtId="0" fontId="7" fillId="4" borderId="2" xfId="6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0" fillId="3" borderId="14" xfId="33" applyFont="1" applyBorder="1">
      <alignment horizontal="center" vertical="center" wrapText="1"/>
    </xf>
    <xf numFmtId="0" fontId="10" fillId="3" borderId="18" xfId="33" applyFont="1" applyBorder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2" borderId="17" xfId="32" applyBorder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0" fillId="3" borderId="25" xfId="33" applyFont="1" applyBorder="1">
      <alignment horizontal="center" vertical="center" wrapText="1"/>
    </xf>
    <xf numFmtId="0" fontId="10" fillId="7" borderId="17" xfId="35" applyFont="1" applyFill="1" applyBorder="1" applyAlignment="1">
      <alignment horizontal="center" vertical="center" wrapText="1"/>
    </xf>
    <xf numFmtId="0" fontId="10" fillId="0" borderId="17" xfId="34" applyFont="1" applyBorder="1">
      <alignment horizontal="center" vertical="center" wrapText="1"/>
    </xf>
    <xf numFmtId="0" fontId="10" fillId="2" borderId="27" xfId="45" applyFont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</cellXfs>
  <cellStyles count="52">
    <cellStyle name="Default" xfId="1" xr:uid="{00000000-0005-0000-0000-000000000000}"/>
    <cellStyle name="Įprastas" xfId="0" builtinId="0"/>
    <cellStyle name="Plm10Confirm" xfId="49" xr:uid="{00000000-0005-0000-0000-000002000000}"/>
    <cellStyle name="Plm10ConfirmA" xfId="50" xr:uid="{00000000-0005-0000-0000-000003000000}"/>
    <cellStyle name="Plm10ConfirmB" xfId="51" xr:uid="{00000000-0005-0000-0000-000004000000}"/>
    <cellStyle name="Plm10HdrLine" xfId="2" xr:uid="{00000000-0005-0000-0000-000005000000}"/>
    <cellStyle name="SvsDataLeaf" xfId="34" xr:uid="{00000000-0005-0000-0000-000006000000}"/>
    <cellStyle name="SvsDataLeafCrtEnd" xfId="39" xr:uid="{00000000-0005-0000-0000-000007000000}"/>
    <cellStyle name="SvsDataLeafCrtName" xfId="36" xr:uid="{00000000-0005-0000-0000-000008000000}"/>
    <cellStyle name="SvsDataLeafCrtStart" xfId="40" xr:uid="{00000000-0005-0000-0000-000009000000}"/>
    <cellStyle name="SvsDataLeafDoer" xfId="38" xr:uid="{00000000-0005-0000-0000-00000A000000}"/>
    <cellStyle name="SvsDataLeafDoerIns" xfId="47" xr:uid="{00000000-0005-0000-0000-00000B000000}"/>
    <cellStyle name="SvsDataLeafLeft" xfId="35" xr:uid="{00000000-0005-0000-0000-00000C000000}"/>
    <cellStyle name="SvsDataLeafOwner" xfId="37" xr:uid="{00000000-0005-0000-0000-00000D000000}"/>
    <cellStyle name="SvsDataLvl1" xfId="32" xr:uid="{00000000-0005-0000-0000-00000E000000}"/>
    <cellStyle name="SvsDataLvl1CrtDiff" xfId="46" xr:uid="{00000000-0005-0000-0000-00000F000000}"/>
    <cellStyle name="SvsDataLvl1Summary" xfId="45" xr:uid="{00000000-0005-0000-0000-000010000000}"/>
    <cellStyle name="SvsDataLvl1SummFin" xfId="48" xr:uid="{00000000-0005-0000-0000-000011000000}"/>
    <cellStyle name="SvsDataLvl2" xfId="33" xr:uid="{00000000-0005-0000-0000-000012000000}"/>
    <cellStyle name="SvsDataLvl2CrtDiff" xfId="44" xr:uid="{00000000-0005-0000-0000-000013000000}"/>
    <cellStyle name="SvsDataLvl2Owner" xfId="43" xr:uid="{00000000-0005-0000-0000-000014000000}"/>
    <cellStyle name="SvsDataLvl2Summary" xfId="41" xr:uid="{00000000-0005-0000-0000-000015000000}"/>
    <cellStyle name="SvsDataLvl2SummFin" xfId="42" xr:uid="{00000000-0005-0000-0000-000016000000}"/>
    <cellStyle name="SvsHdrColnum" xfId="30" xr:uid="{00000000-0005-0000-0000-000017000000}"/>
    <cellStyle name="SvsHdrColnumFirst" xfId="29" xr:uid="{00000000-0005-0000-0000-000018000000}"/>
    <cellStyle name="SvsHdrColnumLast" xfId="31" xr:uid="{00000000-0005-0000-0000-000019000000}"/>
    <cellStyle name="SvsHdrCrt" xfId="11" xr:uid="{00000000-0005-0000-0000-00001A000000}"/>
    <cellStyle name="SvsHdrCrtDates" xfId="15" xr:uid="{00000000-0005-0000-0000-00001B000000}"/>
    <cellStyle name="SvsHdrCrtDescFields" xfId="14" xr:uid="{00000000-0005-0000-0000-00001C000000}"/>
    <cellStyle name="SvsHdrCrtDiff" xfId="27" xr:uid="{00000000-0005-0000-0000-00001D000000}"/>
    <cellStyle name="SvsHdrCrtEnd" xfId="25" xr:uid="{00000000-0005-0000-0000-00001E000000}"/>
    <cellStyle name="SvsHdrCrtName" xfId="13" xr:uid="{00000000-0005-0000-0000-00001F000000}"/>
    <cellStyle name="SvsHdrCrtStart" xfId="24" xr:uid="{00000000-0005-0000-0000-000020000000}"/>
    <cellStyle name="SvsHdrFin" xfId="22" xr:uid="{00000000-0005-0000-0000-000021000000}"/>
    <cellStyle name="SvsHdrFinCurYear" xfId="9" xr:uid="{00000000-0005-0000-0000-000022000000}"/>
    <cellStyle name="SvsHdrFinsalt" xfId="8" xr:uid="{00000000-0005-0000-0000-000023000000}"/>
    <cellStyle name="SvsHdrFinSum" xfId="23" xr:uid="{00000000-0005-0000-0000-000024000000}"/>
    <cellStyle name="SvsHdrFinTitle" xfId="10" xr:uid="{00000000-0005-0000-0000-000025000000}"/>
    <cellStyle name="SvsHdrFinUom" xfId="26" xr:uid="{00000000-0005-0000-0000-000026000000}"/>
    <cellStyle name="SvsHdrLeaf" xfId="6" xr:uid="{00000000-0005-0000-0000-000027000000}"/>
    <cellStyle name="SvsHdrLeafDesc" xfId="20" xr:uid="{00000000-0005-0000-0000-000028000000}"/>
    <cellStyle name="SvsHdrLeafName" xfId="19" xr:uid="{00000000-0005-0000-0000-000029000000}"/>
    <cellStyle name="SvsHdrLeafNr" xfId="18" xr:uid="{00000000-0005-0000-0000-00002A000000}"/>
    <cellStyle name="SvsHdrLevelName1" xfId="4" xr:uid="{00000000-0005-0000-0000-00002B000000}"/>
    <cellStyle name="SvsHdrLevelName2" xfId="5" xr:uid="{00000000-0005-0000-0000-00002C000000}"/>
    <cellStyle name="SvsHdrPeriod" xfId="7" xr:uid="{00000000-0005-0000-0000-00002D000000}"/>
    <cellStyle name="SvsHdrPeriodDates" xfId="21" xr:uid="{00000000-0005-0000-0000-00002E000000}"/>
    <cellStyle name="SvsHdrRespDoer" xfId="17" xr:uid="{00000000-0005-0000-0000-00002F000000}"/>
    <cellStyle name="SvsHdrRespHdr" xfId="12" xr:uid="{00000000-0005-0000-0000-000030000000}"/>
    <cellStyle name="SvsHdrRespOwner" xfId="16" xr:uid="{00000000-0005-0000-0000-000031000000}"/>
    <cellStyle name="SvsHdrRespOwnerIns" xfId="28" xr:uid="{00000000-0005-0000-0000-000032000000}"/>
    <cellStyle name="SvsHeader" xfId="3" xr:uid="{00000000-0005-0000-0000-000033000000}"/>
  </cellStyles>
  <dxfs count="0"/>
  <tableStyles count="0" defaultTableStyle="TableStyleMedium2" defaultPivotStyle="PivotStyleLight16"/>
  <colors>
    <mruColors>
      <color rgb="FFFF66FF"/>
      <color rgb="FFFFFF66"/>
      <color rgb="FFFFFF99"/>
      <color rgb="FFFF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3C9F-2875-4490-ABBF-051841BA4613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6"/>
  <sheetViews>
    <sheetView tabSelected="1" zoomScaleNormal="100" workbookViewId="0">
      <selection activeCell="J2" sqref="J2:K2"/>
    </sheetView>
  </sheetViews>
  <sheetFormatPr defaultColWidth="9.21875" defaultRowHeight="12" customHeight="1"/>
  <cols>
    <col min="1" max="1" width="6.5546875" style="1" customWidth="1"/>
    <col min="2" max="2" width="10.44140625" style="1" customWidth="1"/>
    <col min="3" max="3" width="11.44140625" style="1" customWidth="1"/>
    <col min="4" max="4" width="28.21875" style="1" customWidth="1"/>
    <col min="5" max="5" width="37.21875" style="1" customWidth="1"/>
    <col min="6" max="6" width="11.77734375" style="1" customWidth="1"/>
    <col min="7" max="7" width="11.33203125" style="1" customWidth="1"/>
    <col min="8" max="8" width="12.21875" style="1" customWidth="1"/>
    <col min="9" max="9" width="17.33203125" style="1" customWidth="1"/>
    <col min="10" max="10" width="16" style="1" customWidth="1"/>
    <col min="11" max="11" width="16.88671875" style="1" customWidth="1"/>
    <col min="12" max="16384" width="9.21875" style="1"/>
  </cols>
  <sheetData>
    <row r="2" spans="1:11" ht="75" customHeight="1">
      <c r="J2" s="65" t="s">
        <v>164</v>
      </c>
      <c r="K2" s="65"/>
    </row>
    <row r="3" spans="1:11" ht="12" customHeight="1">
      <c r="C3" s="78" t="s">
        <v>163</v>
      </c>
      <c r="D3" s="79"/>
      <c r="E3" s="79"/>
      <c r="F3" s="79"/>
      <c r="G3" s="79"/>
      <c r="H3" s="79"/>
      <c r="I3" s="79"/>
      <c r="J3" s="79"/>
      <c r="K3" s="79"/>
    </row>
    <row r="4" spans="1:11" ht="74.55" customHeight="1">
      <c r="A4" s="2"/>
      <c r="B4" s="2"/>
      <c r="C4" s="79"/>
      <c r="D4" s="79"/>
      <c r="E4" s="79"/>
      <c r="F4" s="79"/>
      <c r="G4" s="79"/>
      <c r="H4" s="79"/>
      <c r="I4" s="79"/>
      <c r="J4" s="79"/>
      <c r="K4" s="79"/>
    </row>
    <row r="5" spans="1:11" ht="12.75" customHeight="1" thickBot="1"/>
    <row r="6" spans="1:11" ht="20.25" customHeight="1" thickBot="1">
      <c r="A6" s="107" t="s">
        <v>0</v>
      </c>
      <c r="B6" s="108" t="s">
        <v>1</v>
      </c>
      <c r="C6" s="109" t="s">
        <v>2</v>
      </c>
      <c r="D6" s="109"/>
      <c r="E6" s="109"/>
      <c r="F6" s="66" t="s">
        <v>3</v>
      </c>
      <c r="G6" s="80" t="s">
        <v>4</v>
      </c>
      <c r="H6" s="80" t="s">
        <v>5</v>
      </c>
      <c r="I6" s="95" t="s">
        <v>6</v>
      </c>
      <c r="J6" s="101" t="s">
        <v>7</v>
      </c>
      <c r="K6" s="98" t="s">
        <v>8</v>
      </c>
    </row>
    <row r="7" spans="1:11" ht="20.25" customHeight="1" thickBot="1">
      <c r="A7" s="107"/>
      <c r="B7" s="108"/>
      <c r="C7" s="109"/>
      <c r="D7" s="109"/>
      <c r="E7" s="109"/>
      <c r="F7" s="67"/>
      <c r="G7" s="81"/>
      <c r="H7" s="81"/>
      <c r="I7" s="96"/>
      <c r="J7" s="102"/>
      <c r="K7" s="99"/>
    </row>
    <row r="8" spans="1:11" ht="41.55" customHeight="1" thickBot="1">
      <c r="A8" s="107"/>
      <c r="B8" s="108"/>
      <c r="C8" s="104" t="s">
        <v>9</v>
      </c>
      <c r="D8" s="106" t="s">
        <v>10</v>
      </c>
      <c r="E8" s="105" t="s">
        <v>11</v>
      </c>
      <c r="F8" s="67"/>
      <c r="G8" s="81"/>
      <c r="H8" s="81"/>
      <c r="I8" s="97"/>
      <c r="J8" s="103"/>
      <c r="K8" s="100"/>
    </row>
    <row r="9" spans="1:11" ht="14.55" customHeight="1">
      <c r="A9" s="107"/>
      <c r="B9" s="108"/>
      <c r="C9" s="104"/>
      <c r="D9" s="106"/>
      <c r="E9" s="105"/>
      <c r="F9" s="68"/>
      <c r="G9" s="82"/>
      <c r="H9" s="82"/>
      <c r="I9" s="9" t="s">
        <v>12</v>
      </c>
      <c r="J9" s="9" t="s">
        <v>12</v>
      </c>
      <c r="K9" s="9" t="s">
        <v>12</v>
      </c>
    </row>
    <row r="10" spans="1:11" ht="10.35" customHeight="1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ht="93.6" customHeight="1">
      <c r="A11" s="118" t="s">
        <v>13</v>
      </c>
      <c r="B11" s="91" t="s">
        <v>14</v>
      </c>
      <c r="C11" s="22" t="s">
        <v>15</v>
      </c>
      <c r="D11" s="39" t="s">
        <v>16</v>
      </c>
      <c r="E11" s="40" t="s">
        <v>17</v>
      </c>
      <c r="F11" s="48" t="s">
        <v>18</v>
      </c>
      <c r="G11" s="22" t="s">
        <v>19</v>
      </c>
      <c r="H11" s="22" t="s">
        <v>20</v>
      </c>
      <c r="I11" s="41">
        <v>1852.4</v>
      </c>
      <c r="J11" s="63">
        <v>1852.7</v>
      </c>
      <c r="K11" s="55">
        <v>1852.12</v>
      </c>
    </row>
    <row r="12" spans="1:11" ht="108" customHeight="1">
      <c r="A12" s="119"/>
      <c r="B12" s="92"/>
      <c r="C12" s="22" t="s">
        <v>21</v>
      </c>
      <c r="D12" s="39" t="s">
        <v>22</v>
      </c>
      <c r="E12" s="57" t="s">
        <v>23</v>
      </c>
      <c r="F12" s="48" t="s">
        <v>18</v>
      </c>
      <c r="G12" s="22" t="s">
        <v>24</v>
      </c>
      <c r="H12" s="22" t="s">
        <v>25</v>
      </c>
      <c r="I12" s="49">
        <f>919.1+12-225</f>
        <v>706.1</v>
      </c>
      <c r="J12" s="49">
        <f>(908800+7200)/1000</f>
        <v>916</v>
      </c>
      <c r="K12" s="49">
        <f>(908730.19+3750.96)/1000</f>
        <v>912.48114999999996</v>
      </c>
    </row>
    <row r="13" spans="1:11" ht="84" customHeight="1">
      <c r="A13" s="119"/>
      <c r="B13" s="92"/>
      <c r="C13" s="45" t="s">
        <v>26</v>
      </c>
      <c r="D13" s="39" t="s">
        <v>27</v>
      </c>
      <c r="E13" s="40" t="s">
        <v>28</v>
      </c>
      <c r="F13" s="58" t="s">
        <v>18</v>
      </c>
      <c r="G13" s="45" t="s">
        <v>19</v>
      </c>
      <c r="H13" s="45" t="s">
        <v>29</v>
      </c>
      <c r="I13" s="35">
        <v>0</v>
      </c>
      <c r="J13" s="21">
        <v>100</v>
      </c>
      <c r="K13" s="20">
        <v>100</v>
      </c>
    </row>
    <row r="14" spans="1:11" ht="63" customHeight="1">
      <c r="A14" s="119"/>
      <c r="B14" s="92"/>
      <c r="C14" s="24" t="s">
        <v>30</v>
      </c>
      <c r="D14" s="26" t="s">
        <v>31</v>
      </c>
      <c r="E14" s="26" t="s">
        <v>32</v>
      </c>
      <c r="F14" s="48" t="s">
        <v>33</v>
      </c>
      <c r="G14" s="24" t="s">
        <v>34</v>
      </c>
      <c r="H14" s="59" t="s">
        <v>35</v>
      </c>
      <c r="I14" s="34">
        <v>450</v>
      </c>
      <c r="J14" s="42">
        <v>367.6</v>
      </c>
      <c r="K14" s="42">
        <v>314.41000000000003</v>
      </c>
    </row>
    <row r="15" spans="1:11" ht="117.75" customHeight="1">
      <c r="A15" s="119"/>
      <c r="B15" s="92"/>
      <c r="C15" s="22" t="s">
        <v>36</v>
      </c>
      <c r="D15" s="27" t="s">
        <v>37</v>
      </c>
      <c r="E15" s="32" t="s">
        <v>38</v>
      </c>
      <c r="F15" s="48" t="s">
        <v>39</v>
      </c>
      <c r="G15" s="22" t="s">
        <v>24</v>
      </c>
      <c r="H15" s="22" t="s">
        <v>35</v>
      </c>
      <c r="I15" s="20">
        <v>1000</v>
      </c>
      <c r="J15" s="20">
        <f>(257300)/1000</f>
        <v>257.3</v>
      </c>
      <c r="K15" s="20">
        <f>(96724)/1000</f>
        <v>96.724000000000004</v>
      </c>
    </row>
    <row r="16" spans="1:11" ht="83.25" customHeight="1">
      <c r="A16" s="119"/>
      <c r="B16" s="92"/>
      <c r="C16" s="45" t="s">
        <v>40</v>
      </c>
      <c r="D16" s="39" t="s">
        <v>41</v>
      </c>
      <c r="E16" s="40" t="s">
        <v>42</v>
      </c>
      <c r="F16" s="48" t="s">
        <v>43</v>
      </c>
      <c r="G16" s="22" t="s">
        <v>44</v>
      </c>
      <c r="H16" s="22" t="s">
        <v>45</v>
      </c>
      <c r="I16" s="20">
        <v>50</v>
      </c>
      <c r="J16" s="20">
        <v>0</v>
      </c>
      <c r="K16" s="41">
        <v>0</v>
      </c>
    </row>
    <row r="17" spans="1:11" ht="79.5" customHeight="1">
      <c r="A17" s="119"/>
      <c r="B17" s="92"/>
      <c r="C17" s="22" t="s">
        <v>46</v>
      </c>
      <c r="D17" s="27" t="s">
        <v>47</v>
      </c>
      <c r="E17" s="32" t="s">
        <v>48</v>
      </c>
      <c r="F17" s="48" t="s">
        <v>18</v>
      </c>
      <c r="G17" s="22" t="s">
        <v>19</v>
      </c>
      <c r="H17" s="22" t="s">
        <v>49</v>
      </c>
      <c r="I17" s="51">
        <v>2042</v>
      </c>
      <c r="J17" s="51">
        <f>(1794800+20000)/1000</f>
        <v>1814.8</v>
      </c>
      <c r="K17" s="60">
        <f>(1792519.05+0)/1000</f>
        <v>1792.5190500000001</v>
      </c>
    </row>
    <row r="18" spans="1:11" ht="73.349999999999994" customHeight="1">
      <c r="A18" s="119"/>
      <c r="B18" s="92"/>
      <c r="C18" s="22" t="s">
        <v>50</v>
      </c>
      <c r="D18" s="27" t="s">
        <v>51</v>
      </c>
      <c r="E18" s="32" t="s">
        <v>52</v>
      </c>
      <c r="F18" s="48" t="s">
        <v>18</v>
      </c>
      <c r="G18" s="22" t="s">
        <v>53</v>
      </c>
      <c r="H18" s="22" t="s">
        <v>54</v>
      </c>
      <c r="I18" s="52">
        <v>130</v>
      </c>
      <c r="J18" s="55">
        <v>0</v>
      </c>
      <c r="K18" s="55">
        <v>0</v>
      </c>
    </row>
    <row r="19" spans="1:11" ht="51" customHeight="1">
      <c r="A19" s="119"/>
      <c r="B19" s="92"/>
      <c r="C19" s="22" t="s">
        <v>55</v>
      </c>
      <c r="D19" s="27" t="s">
        <v>56</v>
      </c>
      <c r="E19" s="40" t="s">
        <v>57</v>
      </c>
      <c r="F19" s="48" t="s">
        <v>58</v>
      </c>
      <c r="G19" s="22" t="s">
        <v>19</v>
      </c>
      <c r="H19" s="22" t="s">
        <v>49</v>
      </c>
      <c r="I19" s="53">
        <v>50</v>
      </c>
      <c r="J19" s="53">
        <f>(21700+11600)/1000</f>
        <v>33.299999999999997</v>
      </c>
      <c r="K19" s="52">
        <f>(21326.39+11585.61)/1000</f>
        <v>32.911999999999999</v>
      </c>
    </row>
    <row r="20" spans="1:11" ht="64.5" customHeight="1">
      <c r="A20" s="119"/>
      <c r="B20" s="92"/>
      <c r="C20" s="22" t="s">
        <v>59</v>
      </c>
      <c r="D20" s="27" t="s">
        <v>60</v>
      </c>
      <c r="E20" s="27" t="s">
        <v>61</v>
      </c>
      <c r="F20" s="48" t="s">
        <v>18</v>
      </c>
      <c r="G20" s="22" t="s">
        <v>19</v>
      </c>
      <c r="H20" s="22" t="s">
        <v>45</v>
      </c>
      <c r="I20" s="51">
        <v>2772.4</v>
      </c>
      <c r="J20" s="62">
        <v>3214</v>
      </c>
      <c r="K20" s="60">
        <v>3190.54</v>
      </c>
    </row>
    <row r="21" spans="1:11" ht="21.75" customHeight="1">
      <c r="A21" s="119"/>
      <c r="B21" s="92"/>
      <c r="C21" s="76" t="s">
        <v>62</v>
      </c>
      <c r="D21" s="121" t="s">
        <v>63</v>
      </c>
      <c r="E21" s="121" t="s">
        <v>64</v>
      </c>
      <c r="F21" s="93" t="s">
        <v>18</v>
      </c>
      <c r="G21" s="76" t="s">
        <v>19</v>
      </c>
      <c r="H21" s="76" t="s">
        <v>65</v>
      </c>
      <c r="I21" s="69">
        <v>325</v>
      </c>
      <c r="J21" s="69">
        <f>(339400+3000)/1000</f>
        <v>342.4</v>
      </c>
      <c r="K21" s="73">
        <f>(338684.44+3000)/1000</f>
        <v>341.68444</v>
      </c>
    </row>
    <row r="22" spans="1:11" ht="107.85" customHeight="1">
      <c r="A22" s="119"/>
      <c r="B22" s="92"/>
      <c r="C22" s="76"/>
      <c r="D22" s="121"/>
      <c r="E22" s="121"/>
      <c r="F22" s="94"/>
      <c r="G22" s="76"/>
      <c r="H22" s="76"/>
      <c r="I22" s="77"/>
      <c r="J22" s="70"/>
      <c r="K22" s="73"/>
    </row>
    <row r="23" spans="1:11" ht="63" customHeight="1">
      <c r="A23" s="119"/>
      <c r="B23" s="92"/>
      <c r="C23" s="22" t="s">
        <v>66</v>
      </c>
      <c r="D23" s="27" t="s">
        <v>67</v>
      </c>
      <c r="E23" s="27" t="s">
        <v>68</v>
      </c>
      <c r="F23" s="48" t="s">
        <v>69</v>
      </c>
      <c r="G23" s="22" t="s">
        <v>70</v>
      </c>
      <c r="H23" s="22" t="s">
        <v>29</v>
      </c>
      <c r="I23" s="21">
        <v>1200</v>
      </c>
      <c r="J23" s="21">
        <f>(9100+781600+138000)/1000</f>
        <v>928.7</v>
      </c>
      <c r="K23" s="21">
        <v>821.19</v>
      </c>
    </row>
    <row r="24" spans="1:11" ht="59.85" customHeight="1">
      <c r="A24" s="119"/>
      <c r="B24" s="92"/>
      <c r="C24" s="22" t="s">
        <v>71</v>
      </c>
      <c r="D24" s="27" t="s">
        <v>72</v>
      </c>
      <c r="E24" s="32" t="s">
        <v>73</v>
      </c>
      <c r="F24" s="48">
        <v>2023</v>
      </c>
      <c r="G24" s="22" t="s">
        <v>19</v>
      </c>
      <c r="H24" s="22" t="s">
        <v>45</v>
      </c>
      <c r="I24" s="51">
        <v>300</v>
      </c>
      <c r="J24" s="62">
        <v>0</v>
      </c>
      <c r="K24" s="62">
        <v>0</v>
      </c>
    </row>
    <row r="25" spans="1:11" ht="107.85" customHeight="1">
      <c r="A25" s="119"/>
      <c r="B25" s="92"/>
      <c r="C25" s="22" t="s">
        <v>74</v>
      </c>
      <c r="D25" s="27" t="s">
        <v>75</v>
      </c>
      <c r="E25" s="27" t="s">
        <v>76</v>
      </c>
      <c r="F25" s="48" t="s">
        <v>18</v>
      </c>
      <c r="G25" s="22" t="s">
        <v>19</v>
      </c>
      <c r="H25" s="22" t="s">
        <v>49</v>
      </c>
      <c r="I25" s="55">
        <v>69</v>
      </c>
      <c r="J25" s="55">
        <v>0</v>
      </c>
      <c r="K25" s="55">
        <v>0</v>
      </c>
    </row>
    <row r="26" spans="1:11" ht="75.75" customHeight="1">
      <c r="A26" s="119"/>
      <c r="B26" s="92"/>
      <c r="C26" s="22" t="s">
        <v>77</v>
      </c>
      <c r="D26" s="38" t="s">
        <v>78</v>
      </c>
      <c r="E26" s="27" t="s">
        <v>79</v>
      </c>
      <c r="F26" s="48" t="s">
        <v>80</v>
      </c>
      <c r="G26" s="22" t="s">
        <v>81</v>
      </c>
      <c r="H26" s="22" t="s">
        <v>29</v>
      </c>
      <c r="I26" s="20">
        <v>0</v>
      </c>
      <c r="J26" s="20">
        <f>(900)/1000</f>
        <v>0.9</v>
      </c>
      <c r="K26" s="20">
        <f>(834.67)/1000</f>
        <v>0.83466999999999991</v>
      </c>
    </row>
    <row r="27" spans="1:11" ht="70.5" customHeight="1">
      <c r="A27" s="119"/>
      <c r="B27" s="92"/>
      <c r="C27" s="45" t="s">
        <v>82</v>
      </c>
      <c r="D27" s="27" t="s">
        <v>83</v>
      </c>
      <c r="E27" s="27" t="s">
        <v>84</v>
      </c>
      <c r="F27" s="48" t="s">
        <v>18</v>
      </c>
      <c r="G27" s="22" t="s">
        <v>19</v>
      </c>
      <c r="H27" s="22" t="s">
        <v>29</v>
      </c>
      <c r="I27" s="20">
        <v>40</v>
      </c>
      <c r="J27" s="20">
        <v>30</v>
      </c>
      <c r="K27" s="20">
        <v>30</v>
      </c>
    </row>
    <row r="28" spans="1:11" ht="53.1" customHeight="1">
      <c r="A28" s="119"/>
      <c r="B28" s="92"/>
      <c r="C28" s="122" t="s">
        <v>85</v>
      </c>
      <c r="D28" s="121" t="s">
        <v>86</v>
      </c>
      <c r="E28" s="121" t="s">
        <v>87</v>
      </c>
      <c r="F28" s="93" t="s">
        <v>18</v>
      </c>
      <c r="G28" s="76" t="s">
        <v>19</v>
      </c>
      <c r="H28" s="76" t="s">
        <v>88</v>
      </c>
      <c r="I28" s="69">
        <v>500</v>
      </c>
      <c r="J28" s="69">
        <f>(460000)/1000</f>
        <v>460</v>
      </c>
      <c r="K28" s="74">
        <f>(444245.22)/1000</f>
        <v>444.24521999999996</v>
      </c>
    </row>
    <row r="29" spans="1:11" s="17" customFormat="1" ht="42" customHeight="1">
      <c r="A29" s="119"/>
      <c r="B29" s="92"/>
      <c r="C29" s="122"/>
      <c r="D29" s="121"/>
      <c r="E29" s="121"/>
      <c r="F29" s="93"/>
      <c r="G29" s="76"/>
      <c r="H29" s="76"/>
      <c r="I29" s="70"/>
      <c r="J29" s="70"/>
      <c r="K29" s="75"/>
    </row>
    <row r="30" spans="1:11" s="17" customFormat="1" ht="99.75" customHeight="1">
      <c r="A30" s="119"/>
      <c r="B30" s="92"/>
      <c r="C30" s="22" t="s">
        <v>89</v>
      </c>
      <c r="D30" s="27" t="s">
        <v>90</v>
      </c>
      <c r="E30" s="27" t="s">
        <v>91</v>
      </c>
      <c r="F30" s="48" t="s">
        <v>92</v>
      </c>
      <c r="G30" s="22" t="s">
        <v>81</v>
      </c>
      <c r="H30" s="22" t="s">
        <v>29</v>
      </c>
      <c r="I30" s="21">
        <v>250</v>
      </c>
      <c r="J30" s="21">
        <v>0</v>
      </c>
      <c r="K30" s="21">
        <v>0</v>
      </c>
    </row>
    <row r="31" spans="1:11" s="17" customFormat="1" ht="99.75" customHeight="1">
      <c r="A31" s="119"/>
      <c r="B31" s="92"/>
      <c r="C31" s="22" t="s">
        <v>93</v>
      </c>
      <c r="D31" s="27" t="s">
        <v>94</v>
      </c>
      <c r="E31" s="27" t="s">
        <v>95</v>
      </c>
      <c r="F31" s="48" t="s">
        <v>92</v>
      </c>
      <c r="G31" s="22" t="s">
        <v>19</v>
      </c>
      <c r="H31" s="22" t="s">
        <v>29</v>
      </c>
      <c r="I31" s="21">
        <v>130</v>
      </c>
      <c r="J31" s="21">
        <v>0</v>
      </c>
      <c r="K31" s="21">
        <v>0</v>
      </c>
    </row>
    <row r="32" spans="1:11" s="17" customFormat="1" ht="70.5" customHeight="1">
      <c r="A32" s="119"/>
      <c r="B32" s="92"/>
      <c r="C32" s="22" t="s">
        <v>96</v>
      </c>
      <c r="D32" s="27" t="s">
        <v>97</v>
      </c>
      <c r="E32" s="27" t="s">
        <v>98</v>
      </c>
      <c r="F32" s="48" t="s">
        <v>92</v>
      </c>
      <c r="G32" s="22" t="s">
        <v>19</v>
      </c>
      <c r="H32" s="22" t="s">
        <v>29</v>
      </c>
      <c r="I32" s="21">
        <v>30</v>
      </c>
      <c r="J32" s="21">
        <v>0</v>
      </c>
      <c r="K32" s="21">
        <v>0</v>
      </c>
    </row>
    <row r="33" spans="1:11" s="17" customFormat="1" ht="99.75" customHeight="1">
      <c r="A33" s="119"/>
      <c r="B33" s="92"/>
      <c r="C33" s="22" t="s">
        <v>99</v>
      </c>
      <c r="D33" s="27" t="s">
        <v>100</v>
      </c>
      <c r="E33" s="27" t="s">
        <v>101</v>
      </c>
      <c r="F33" s="48" t="s">
        <v>92</v>
      </c>
      <c r="G33" s="22" t="s">
        <v>19</v>
      </c>
      <c r="H33" s="22" t="s">
        <v>29</v>
      </c>
      <c r="I33" s="21">
        <v>55</v>
      </c>
      <c r="J33" s="21">
        <v>0</v>
      </c>
      <c r="K33" s="21">
        <v>0</v>
      </c>
    </row>
    <row r="34" spans="1:11" ht="12.75" customHeight="1">
      <c r="A34" s="119"/>
      <c r="B34" s="92"/>
      <c r="C34" s="86" t="s">
        <v>102</v>
      </c>
      <c r="D34" s="86"/>
      <c r="E34" s="86"/>
      <c r="F34" s="86"/>
      <c r="G34" s="86"/>
      <c r="H34" s="86"/>
      <c r="I34" s="71">
        <f>SUM(I11:I33)</f>
        <v>11951.9</v>
      </c>
      <c r="J34" s="71">
        <f t="shared" ref="J34:K34" si="0">SUM(J11:J33)</f>
        <v>10317.700000000001</v>
      </c>
      <c r="K34" s="71">
        <f t="shared" si="0"/>
        <v>9929.6605300000028</v>
      </c>
    </row>
    <row r="35" spans="1:11" ht="20.100000000000001" customHeight="1">
      <c r="A35" s="119"/>
      <c r="B35" s="92"/>
      <c r="C35" s="86"/>
      <c r="D35" s="86"/>
      <c r="E35" s="86"/>
      <c r="F35" s="86"/>
      <c r="G35" s="86"/>
      <c r="H35" s="86"/>
      <c r="I35" s="72"/>
      <c r="J35" s="72"/>
      <c r="K35" s="72"/>
    </row>
    <row r="36" spans="1:11" ht="58.35" customHeight="1">
      <c r="A36" s="11"/>
      <c r="B36" s="13"/>
      <c r="C36" s="19" t="s">
        <v>103</v>
      </c>
      <c r="D36" s="36" t="s">
        <v>104</v>
      </c>
      <c r="E36" s="36" t="s">
        <v>105</v>
      </c>
      <c r="F36" s="37" t="s">
        <v>106</v>
      </c>
      <c r="G36" s="46" t="s">
        <v>107</v>
      </c>
      <c r="H36" s="31" t="s">
        <v>29</v>
      </c>
      <c r="I36" s="21">
        <v>100</v>
      </c>
      <c r="J36" s="21">
        <f>(9100)/1000</f>
        <v>9.1</v>
      </c>
      <c r="K36" s="21">
        <f>0</f>
        <v>0</v>
      </c>
    </row>
    <row r="37" spans="1:11" ht="48" customHeight="1">
      <c r="A37" s="12"/>
      <c r="B37" s="120" t="s">
        <v>108</v>
      </c>
      <c r="C37" s="22" t="s">
        <v>109</v>
      </c>
      <c r="D37" s="27" t="s">
        <v>110</v>
      </c>
      <c r="E37" s="27" t="s">
        <v>111</v>
      </c>
      <c r="F37" s="43" t="s">
        <v>112</v>
      </c>
      <c r="G37" s="22" t="s">
        <v>19</v>
      </c>
      <c r="H37" s="22" t="s">
        <v>113</v>
      </c>
      <c r="I37" s="20">
        <v>1500</v>
      </c>
      <c r="J37" s="20">
        <f>(1300000)/1000</f>
        <v>1300</v>
      </c>
      <c r="K37" s="20">
        <f>(1192420.64)/1000</f>
        <v>1192.4206399999998</v>
      </c>
    </row>
    <row r="38" spans="1:11" ht="58.5" customHeight="1">
      <c r="A38" s="12"/>
      <c r="B38" s="120"/>
      <c r="C38" s="24" t="s">
        <v>114</v>
      </c>
      <c r="D38" s="26" t="s">
        <v>115</v>
      </c>
      <c r="E38" s="26" t="s">
        <v>116</v>
      </c>
      <c r="F38" s="43" t="s">
        <v>117</v>
      </c>
      <c r="G38" s="24" t="s">
        <v>34</v>
      </c>
      <c r="H38" s="24" t="s">
        <v>29</v>
      </c>
      <c r="I38" s="42">
        <v>400</v>
      </c>
      <c r="J38" s="42">
        <f>(100000)/1000</f>
        <v>100</v>
      </c>
      <c r="K38" s="42">
        <f>(97919.66)/1000</f>
        <v>97.919660000000007</v>
      </c>
    </row>
    <row r="39" spans="1:11" ht="66.75" customHeight="1">
      <c r="A39" s="12"/>
      <c r="B39" s="120"/>
      <c r="C39" s="22" t="s">
        <v>118</v>
      </c>
      <c r="D39" s="27" t="s">
        <v>119</v>
      </c>
      <c r="E39" s="32" t="s">
        <v>120</v>
      </c>
      <c r="F39" s="29" t="s">
        <v>33</v>
      </c>
      <c r="G39" s="45" t="s">
        <v>121</v>
      </c>
      <c r="H39" s="22" t="s">
        <v>122</v>
      </c>
      <c r="I39" s="21">
        <v>250</v>
      </c>
      <c r="J39" s="21">
        <f>(527000+42800+31000)/1000</f>
        <v>600.79999999999995</v>
      </c>
      <c r="K39" s="21">
        <v>595.67999999999995</v>
      </c>
    </row>
    <row r="40" spans="1:11" ht="71.25" customHeight="1">
      <c r="A40" s="12"/>
      <c r="B40" s="120"/>
      <c r="C40" s="22" t="s">
        <v>123</v>
      </c>
      <c r="D40" s="27" t="s">
        <v>124</v>
      </c>
      <c r="E40" s="32" t="s">
        <v>125</v>
      </c>
      <c r="F40" s="29" t="s">
        <v>126</v>
      </c>
      <c r="G40" s="22" t="s">
        <v>127</v>
      </c>
      <c r="H40" s="22" t="s">
        <v>25</v>
      </c>
      <c r="I40" s="50">
        <v>225</v>
      </c>
      <c r="J40" s="50">
        <v>0</v>
      </c>
      <c r="K40" s="50">
        <v>0</v>
      </c>
    </row>
    <row r="41" spans="1:11" ht="71.25" customHeight="1">
      <c r="A41" s="12"/>
      <c r="B41" s="120"/>
      <c r="C41" s="22" t="s">
        <v>128</v>
      </c>
      <c r="D41" s="27" t="s">
        <v>129</v>
      </c>
      <c r="E41" s="27" t="s">
        <v>130</v>
      </c>
      <c r="F41" s="44" t="s">
        <v>126</v>
      </c>
      <c r="G41" s="22" t="s">
        <v>19</v>
      </c>
      <c r="H41" s="22" t="s">
        <v>131</v>
      </c>
      <c r="I41" s="41">
        <v>50</v>
      </c>
      <c r="J41" s="64">
        <f>(3500+347000)/1000</f>
        <v>350.5</v>
      </c>
      <c r="K41" s="64">
        <f>(3509+8251.12)/1000</f>
        <v>11.760120000000001</v>
      </c>
    </row>
    <row r="42" spans="1:11" s="17" customFormat="1" ht="96" customHeight="1">
      <c r="A42" s="12"/>
      <c r="B42" s="120"/>
      <c r="C42" s="22" t="s">
        <v>132</v>
      </c>
      <c r="D42" s="27" t="s">
        <v>133</v>
      </c>
      <c r="E42" s="27" t="s">
        <v>134</v>
      </c>
      <c r="F42" s="29" t="s">
        <v>18</v>
      </c>
      <c r="G42" s="22" t="s">
        <v>19</v>
      </c>
      <c r="H42" s="22" t="s">
        <v>29</v>
      </c>
      <c r="I42" s="20">
        <v>10</v>
      </c>
      <c r="J42" s="20">
        <f>(7000+2000)/1000</f>
        <v>9</v>
      </c>
      <c r="K42" s="41">
        <f>(7000+2000)/1000</f>
        <v>9</v>
      </c>
    </row>
    <row r="43" spans="1:11" s="17" customFormat="1" ht="80.25" customHeight="1">
      <c r="A43" s="54"/>
      <c r="B43" s="120"/>
      <c r="C43" s="22" t="s">
        <v>135</v>
      </c>
      <c r="D43" s="27" t="s">
        <v>136</v>
      </c>
      <c r="E43" s="32" t="s">
        <v>137</v>
      </c>
      <c r="F43" s="29" t="s">
        <v>43</v>
      </c>
      <c r="G43" s="22" t="s">
        <v>19</v>
      </c>
      <c r="H43" s="22" t="s">
        <v>29</v>
      </c>
      <c r="I43" s="20">
        <v>50</v>
      </c>
      <c r="J43" s="20">
        <v>0</v>
      </c>
      <c r="K43" s="20">
        <v>0</v>
      </c>
    </row>
    <row r="44" spans="1:11" s="17" customFormat="1" ht="80.25" customHeight="1">
      <c r="A44" s="54"/>
      <c r="B44" s="47"/>
      <c r="C44" s="22" t="s">
        <v>138</v>
      </c>
      <c r="D44" s="27" t="s">
        <v>139</v>
      </c>
      <c r="E44" s="32" t="s">
        <v>140</v>
      </c>
      <c r="F44" s="48" t="s">
        <v>141</v>
      </c>
      <c r="G44" s="22" t="s">
        <v>19</v>
      </c>
      <c r="H44" s="33" t="s">
        <v>29</v>
      </c>
      <c r="I44" s="20">
        <v>50</v>
      </c>
      <c r="J44" s="20">
        <v>0</v>
      </c>
      <c r="K44" s="20">
        <v>0</v>
      </c>
    </row>
    <row r="45" spans="1:11" ht="33" customHeight="1">
      <c r="A45" s="12"/>
      <c r="B45" s="88" t="s">
        <v>142</v>
      </c>
      <c r="C45" s="89"/>
      <c r="D45" s="89"/>
      <c r="E45" s="89"/>
      <c r="F45" s="89"/>
      <c r="G45" s="89"/>
      <c r="H45" s="90"/>
      <c r="I45" s="10">
        <f>SUM(I36:I44)</f>
        <v>2635</v>
      </c>
      <c r="J45" s="10">
        <f t="shared" ref="J45:K45" si="1">SUM(J36:J44)</f>
        <v>2369.3999999999996</v>
      </c>
      <c r="K45" s="10">
        <f t="shared" si="1"/>
        <v>1906.7804199999996</v>
      </c>
    </row>
    <row r="46" spans="1:11" ht="27" customHeight="1">
      <c r="A46" s="16"/>
      <c r="B46" s="15"/>
      <c r="C46" s="123" t="s">
        <v>143</v>
      </c>
      <c r="D46" s="124"/>
      <c r="E46" s="124"/>
      <c r="F46" s="124"/>
      <c r="G46" s="124"/>
      <c r="H46" s="125"/>
      <c r="I46" s="14">
        <f>I45+I34</f>
        <v>14586.9</v>
      </c>
      <c r="J46" s="14">
        <f t="shared" ref="J46:K46" si="2">J45+J34</f>
        <v>12687.1</v>
      </c>
      <c r="K46" s="14">
        <f t="shared" si="2"/>
        <v>11836.440950000002</v>
      </c>
    </row>
    <row r="47" spans="1:11" s="17" customFormat="1" ht="48.6" customHeight="1">
      <c r="A47" s="110" t="s">
        <v>144</v>
      </c>
      <c r="B47" s="113" t="s">
        <v>145</v>
      </c>
      <c r="C47" s="18" t="s">
        <v>146</v>
      </c>
      <c r="D47" s="28" t="s">
        <v>146</v>
      </c>
      <c r="E47" s="28" t="s">
        <v>146</v>
      </c>
      <c r="F47" s="29" t="s">
        <v>146</v>
      </c>
      <c r="G47" s="23" t="s">
        <v>146</v>
      </c>
      <c r="H47" s="23" t="s">
        <v>146</v>
      </c>
      <c r="I47" s="42" t="s">
        <v>146</v>
      </c>
      <c r="J47" s="42"/>
      <c r="K47" s="42" t="s">
        <v>146</v>
      </c>
    </row>
    <row r="48" spans="1:11" ht="23.25" customHeight="1">
      <c r="A48" s="111"/>
      <c r="B48" s="114"/>
      <c r="C48" s="86" t="s">
        <v>147</v>
      </c>
      <c r="D48" s="86"/>
      <c r="E48" s="86"/>
      <c r="F48" s="86"/>
      <c r="G48" s="86"/>
      <c r="H48" s="86"/>
      <c r="I48" s="8">
        <f>SUM(I47:I47)</f>
        <v>0</v>
      </c>
      <c r="J48" s="8">
        <f t="shared" ref="J48:K48" si="3">SUM(J47:J47)</f>
        <v>0</v>
      </c>
      <c r="K48" s="8">
        <f t="shared" si="3"/>
        <v>0</v>
      </c>
    </row>
    <row r="49" spans="1:11" ht="25.5" customHeight="1">
      <c r="A49" s="111"/>
      <c r="B49" s="115" t="s">
        <v>148</v>
      </c>
      <c r="C49" s="22" t="s">
        <v>149</v>
      </c>
      <c r="D49" s="27" t="s">
        <v>150</v>
      </c>
      <c r="E49" s="26" t="s">
        <v>151</v>
      </c>
      <c r="F49" s="29" t="s">
        <v>152</v>
      </c>
      <c r="G49" s="24" t="s">
        <v>19</v>
      </c>
      <c r="H49" s="24" t="s">
        <v>153</v>
      </c>
      <c r="I49" s="25">
        <v>0</v>
      </c>
      <c r="J49" s="25">
        <v>0</v>
      </c>
      <c r="K49" s="25">
        <v>0</v>
      </c>
    </row>
    <row r="50" spans="1:11" ht="38.25" customHeight="1">
      <c r="A50" s="111"/>
      <c r="B50" s="116"/>
      <c r="C50" s="22" t="s">
        <v>154</v>
      </c>
      <c r="D50" s="30" t="s">
        <v>155</v>
      </c>
      <c r="E50" s="28" t="s">
        <v>156</v>
      </c>
      <c r="F50" s="29" t="s">
        <v>18</v>
      </c>
      <c r="G50" s="24" t="s">
        <v>19</v>
      </c>
      <c r="H50" s="24" t="s">
        <v>29</v>
      </c>
      <c r="I50" s="25">
        <v>30</v>
      </c>
      <c r="J50" s="61">
        <f>(320300)/1000</f>
        <v>320.3</v>
      </c>
      <c r="K50" s="61">
        <f>(272500)/1000</f>
        <v>272.5</v>
      </c>
    </row>
    <row r="51" spans="1:11" ht="89.25" customHeight="1">
      <c r="A51" s="111"/>
      <c r="B51" s="116"/>
      <c r="C51" s="22" t="s">
        <v>157</v>
      </c>
      <c r="D51" s="27" t="s">
        <v>158</v>
      </c>
      <c r="E51" s="32" t="s">
        <v>159</v>
      </c>
      <c r="F51" s="29" t="s">
        <v>43</v>
      </c>
      <c r="G51" s="22" t="s">
        <v>160</v>
      </c>
      <c r="H51" s="22" t="s">
        <v>29</v>
      </c>
      <c r="I51" s="20">
        <v>20</v>
      </c>
      <c r="J51" s="20">
        <f>(5000)/1000</f>
        <v>5</v>
      </c>
      <c r="K51" s="20">
        <f>0</f>
        <v>0</v>
      </c>
    </row>
    <row r="52" spans="1:11" ht="12.75" customHeight="1">
      <c r="A52" s="111"/>
      <c r="B52" s="116"/>
      <c r="C52" s="86" t="s">
        <v>161</v>
      </c>
      <c r="D52" s="86"/>
      <c r="E52" s="86"/>
      <c r="F52" s="86"/>
      <c r="G52" s="86"/>
      <c r="H52" s="86"/>
      <c r="I52" s="72">
        <f>SUM(I49:I51)</f>
        <v>50</v>
      </c>
      <c r="J52" s="72">
        <f t="shared" ref="J52:K52" si="4">SUM(J49:J51)</f>
        <v>325.3</v>
      </c>
      <c r="K52" s="72">
        <f t="shared" si="4"/>
        <v>272.5</v>
      </c>
    </row>
    <row r="53" spans="1:11" ht="12.75" customHeight="1">
      <c r="A53" s="111"/>
      <c r="B53" s="117"/>
      <c r="C53" s="86"/>
      <c r="D53" s="86"/>
      <c r="E53" s="86"/>
      <c r="F53" s="86"/>
      <c r="G53" s="86"/>
      <c r="H53" s="86"/>
      <c r="I53" s="87"/>
      <c r="J53" s="87"/>
      <c r="K53" s="87"/>
    </row>
    <row r="54" spans="1:11" ht="12.75" customHeight="1">
      <c r="A54" s="111"/>
      <c r="B54" s="83" t="s">
        <v>162</v>
      </c>
      <c r="C54" s="83"/>
      <c r="D54" s="83"/>
      <c r="E54" s="83"/>
      <c r="F54" s="83"/>
      <c r="G54" s="83"/>
      <c r="H54" s="83"/>
      <c r="I54" s="85">
        <f>I52+I48</f>
        <v>50</v>
      </c>
      <c r="J54" s="85">
        <f t="shared" ref="J54:K54" si="5">J52+J48</f>
        <v>325.3</v>
      </c>
      <c r="K54" s="85">
        <f t="shared" si="5"/>
        <v>272.5</v>
      </c>
    </row>
    <row r="55" spans="1:11" ht="9" customHeight="1">
      <c r="A55" s="112"/>
      <c r="B55" s="84"/>
      <c r="C55" s="84"/>
      <c r="D55" s="84"/>
      <c r="E55" s="84"/>
      <c r="F55" s="84"/>
      <c r="G55" s="84"/>
      <c r="H55" s="84"/>
      <c r="I55" s="85"/>
      <c r="J55" s="85"/>
      <c r="K55" s="85"/>
    </row>
    <row r="56" spans="1:11" ht="12" customHeight="1">
      <c r="A56" s="5"/>
      <c r="I56" s="56"/>
      <c r="J56" s="56"/>
      <c r="K56" s="56"/>
    </row>
    <row r="57" spans="1:11" ht="12" customHeight="1">
      <c r="B57" s="5"/>
      <c r="C57" s="5"/>
      <c r="D57" s="5"/>
    </row>
    <row r="58" spans="1:11" ht="12" customHeight="1">
      <c r="A58" s="6"/>
    </row>
    <row r="59" spans="1:11" ht="12" customHeight="1">
      <c r="A59" s="7"/>
      <c r="B59" s="6"/>
      <c r="C59" s="6"/>
      <c r="D59" s="6"/>
    </row>
    <row r="60" spans="1:11" ht="12" customHeight="1">
      <c r="B60" s="7"/>
      <c r="C60" s="7"/>
      <c r="D60" s="7"/>
    </row>
    <row r="61" spans="1:11" ht="12" customHeight="1">
      <c r="A61" s="6"/>
    </row>
    <row r="62" spans="1:11" ht="12" customHeight="1">
      <c r="A62" s="7"/>
      <c r="B62" s="6"/>
      <c r="C62" s="6"/>
      <c r="D62" s="6"/>
    </row>
    <row r="63" spans="1:11" ht="12" customHeight="1">
      <c r="B63" s="7"/>
      <c r="C63" s="7"/>
      <c r="D63" s="7"/>
    </row>
    <row r="64" spans="1:11" ht="12" customHeight="1">
      <c r="A64" s="6"/>
    </row>
    <row r="65" spans="1:4" ht="12" customHeight="1">
      <c r="A65" s="7"/>
      <c r="B65" s="6"/>
      <c r="C65" s="6"/>
      <c r="D65" s="6"/>
    </row>
    <row r="66" spans="1:4" ht="12" customHeight="1">
      <c r="B66" s="7"/>
      <c r="C66" s="7"/>
      <c r="D66" s="7"/>
    </row>
  </sheetData>
  <mergeCells count="53">
    <mergeCell ref="A6:A9"/>
    <mergeCell ref="B6:B9"/>
    <mergeCell ref="C6:E7"/>
    <mergeCell ref="A47:A55"/>
    <mergeCell ref="B47:B48"/>
    <mergeCell ref="B49:B53"/>
    <mergeCell ref="C21:C22"/>
    <mergeCell ref="A11:A35"/>
    <mergeCell ref="B37:B43"/>
    <mergeCell ref="D28:D29"/>
    <mergeCell ref="E28:E29"/>
    <mergeCell ref="D21:D22"/>
    <mergeCell ref="E21:E22"/>
    <mergeCell ref="C28:C29"/>
    <mergeCell ref="C46:H46"/>
    <mergeCell ref="C48:H48"/>
    <mergeCell ref="I6:I8"/>
    <mergeCell ref="K6:K8"/>
    <mergeCell ref="J6:J8"/>
    <mergeCell ref="G6:G9"/>
    <mergeCell ref="C8:C9"/>
    <mergeCell ref="E8:E9"/>
    <mergeCell ref="D8:D9"/>
    <mergeCell ref="B45:H45"/>
    <mergeCell ref="I34:I35"/>
    <mergeCell ref="C34:H35"/>
    <mergeCell ref="B11:B35"/>
    <mergeCell ref="F21:F22"/>
    <mergeCell ref="F28:F29"/>
    <mergeCell ref="B54:H55"/>
    <mergeCell ref="I54:I55"/>
    <mergeCell ref="K54:K55"/>
    <mergeCell ref="C52:H53"/>
    <mergeCell ref="I52:I53"/>
    <mergeCell ref="K52:K53"/>
    <mergeCell ref="J52:J53"/>
    <mergeCell ref="J54:J55"/>
    <mergeCell ref="J2:K2"/>
    <mergeCell ref="F6:F9"/>
    <mergeCell ref="J21:J22"/>
    <mergeCell ref="K34:K35"/>
    <mergeCell ref="K21:K22"/>
    <mergeCell ref="K28:K29"/>
    <mergeCell ref="J34:J35"/>
    <mergeCell ref="G28:G29"/>
    <mergeCell ref="H28:H29"/>
    <mergeCell ref="I28:I29"/>
    <mergeCell ref="J28:J29"/>
    <mergeCell ref="G21:G22"/>
    <mergeCell ref="H21:H22"/>
    <mergeCell ref="I21:I22"/>
    <mergeCell ref="C3:K4"/>
    <mergeCell ref="H6:H9"/>
  </mergeCells>
  <pageMargins left="0.74803149606299213" right="0.74803149606299213" top="0.98425196850393704" bottom="0.98425196850393704" header="0.51181102362204722" footer="0.51181102362204722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07 Kultūros, sporto ir turiz...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Agnė Aškelianec</dc:creator>
  <cp:keywords/>
  <dc:description/>
  <cp:lastModifiedBy>VRSA\juskon</cp:lastModifiedBy>
  <cp:revision/>
  <cp:lastPrinted>2024-10-14T12:07:39Z</cp:lastPrinted>
  <dcterms:created xsi:type="dcterms:W3CDTF">2017-03-20T14:30:01Z</dcterms:created>
  <dcterms:modified xsi:type="dcterms:W3CDTF">2024-12-23T06:58:51Z</dcterms:modified>
  <cp:category/>
  <cp:contentStatus/>
</cp:coreProperties>
</file>