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
    </mc:Choice>
  </mc:AlternateContent>
  <xr:revisionPtr revIDLastSave="0" documentId="8_{614C5BF0-9D9E-40AD-A368-FB4A10A4F676}" xr6:coauthVersionLast="47" xr6:coauthVersionMax="47" xr10:uidLastSave="{00000000-0000-0000-0000-000000000000}"/>
  <bookViews>
    <workbookView xWindow="-108" yWindow="-108" windowWidth="23256" windowHeight="12456" xr2:uid="{00000000-000D-0000-FFFF-FFFF00000000}"/>
  </bookViews>
  <sheets>
    <sheet name="05 Saugios ir švarios gyvena..." sheetId="1" r:id="rId1"/>
  </sheets>
  <definedNames>
    <definedName name="_xlnm._FilterDatabase" localSheetId="0" hidden="1">'05 Saugios ir švarios gyvena...'!$A$10:$K$62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J13" i="1"/>
  <c r="J14" i="1"/>
  <c r="J16" i="1"/>
  <c r="J17" i="1"/>
  <c r="J18" i="1"/>
  <c r="J21" i="1"/>
  <c r="J28" i="1"/>
  <c r="J30" i="1"/>
  <c r="J31" i="1" s="1"/>
  <c r="J34" i="1"/>
  <c r="J35" i="1" s="1"/>
  <c r="J36" i="1"/>
  <c r="J38" i="1" s="1"/>
  <c r="J41" i="1"/>
  <c r="J47" i="1"/>
  <c r="J48" i="1"/>
  <c r="J49" i="1"/>
  <c r="J50" i="1"/>
  <c r="J55" i="1"/>
  <c r="J56" i="1" s="1"/>
  <c r="J58" i="1"/>
  <c r="J59" i="1"/>
  <c r="J61" i="1"/>
  <c r="J62" i="1"/>
  <c r="K11" i="1"/>
  <c r="K13" i="1"/>
  <c r="K14" i="1"/>
  <c r="K16" i="1"/>
  <c r="K17" i="1"/>
  <c r="K18" i="1"/>
  <c r="K28" i="1"/>
  <c r="K30" i="1"/>
  <c r="K31" i="1"/>
  <c r="K34" i="1"/>
  <c r="K35" i="1"/>
  <c r="K36" i="1"/>
  <c r="K38" i="1" s="1"/>
  <c r="K41" i="1"/>
  <c r="K47" i="1"/>
  <c r="K48" i="1" s="1"/>
  <c r="K50" i="1"/>
  <c r="K51" i="1" s="1"/>
  <c r="K55" i="1"/>
  <c r="K56" i="1"/>
  <c r="K58" i="1"/>
  <c r="K59" i="1"/>
  <c r="K61" i="1"/>
  <c r="K62" i="1"/>
  <c r="K15" i="1" l="1"/>
  <c r="J15" i="1"/>
  <c r="J29" i="1"/>
  <c r="J39" i="1" s="1"/>
  <c r="K29" i="1"/>
  <c r="K39" i="1" s="1"/>
  <c r="K52" i="1"/>
  <c r="J51" i="1"/>
  <c r="J52" i="1" s="1"/>
  <c r="I38" i="1"/>
  <c r="I47" i="1"/>
  <c r="I29" i="1" l="1"/>
  <c r="I31" i="1"/>
  <c r="I35" i="1" l="1"/>
  <c r="I51" i="1" l="1"/>
  <c r="I48" i="1"/>
  <c r="I15" i="1"/>
  <c r="I61" i="1" l="1"/>
  <c r="I58" i="1"/>
  <c r="I41" i="1"/>
  <c r="I39" i="1"/>
  <c r="I52" i="1" l="1"/>
  <c r="I62" i="1" l="1"/>
  <c r="I59" i="1"/>
  <c r="I55" i="1"/>
  <c r="I56" i="1" l="1"/>
</calcChain>
</file>

<file path=xl/sharedStrings.xml><?xml version="1.0" encoding="utf-8"?>
<sst xmlns="http://schemas.openxmlformats.org/spreadsheetml/2006/main" count="200" uniqueCount="131">
  <si>
    <t>Tikslas</t>
  </si>
  <si>
    <t>Uždavinys</t>
  </si>
  <si>
    <t>Priemonė</t>
  </si>
  <si>
    <t>Planinis terminas</t>
  </si>
  <si>
    <t>Finansavimo šaltinis</t>
  </si>
  <si>
    <t>Asignavimų valdytojas</t>
  </si>
  <si>
    <t>2023 m. planuojamos išlaidos (pagal 2023-2025 m. SVP)</t>
  </si>
  <si>
    <t>Patvirtinti 2023 m. asignavimai</t>
  </si>
  <si>
    <t>2023 metais panaudotos lėšos</t>
  </si>
  <si>
    <t>Kodas</t>
  </si>
  <si>
    <t>Pavadinimas</t>
  </si>
  <si>
    <t>Aprašymas</t>
  </si>
  <si>
    <t>tūkst. Eur.</t>
  </si>
  <si>
    <t>05.01</t>
  </si>
  <si>
    <t>05.01.01</t>
  </si>
  <si>
    <t>05.01.01.01</t>
  </si>
  <si>
    <r>
      <t>Vandentiekio ir nuotekų , šilumos tiekimo infrastruktūros</t>
    </r>
    <r>
      <rPr>
        <sz val="8"/>
        <color rgb="FFFF0000"/>
        <rFont val="Calibri"/>
        <family val="2"/>
        <charset val="186"/>
        <scheme val="minor"/>
      </rPr>
      <t xml:space="preserve"> </t>
    </r>
    <r>
      <rPr>
        <sz val="8"/>
        <rFont val="Calibri"/>
        <family val="2"/>
        <charset val="186"/>
        <scheme val="minor"/>
      </rPr>
      <t>rekonstrukcija</t>
    </r>
    <r>
      <rPr>
        <sz val="8"/>
        <rFont val="Calibri"/>
        <family val="2"/>
        <scheme val="minor"/>
      </rPr>
      <t>, modernizavimas ir plėtra</t>
    </r>
  </si>
  <si>
    <t>Vandens tiekimo ir nuotekų tvarkymo, šilumos tiekimo infrastruktūros rekonstrukcija, projektavimas ir statyba, Nemėžio sen., Nemėžio nuotekų valyklos statyba, Riešės sen., Raudondvario nuotekų valyklos įrengimas</t>
  </si>
  <si>
    <t>nuolat</t>
  </si>
  <si>
    <t>SB</t>
  </si>
  <si>
    <t>Administracija</t>
  </si>
  <si>
    <t>05.01.01.15</t>
  </si>
  <si>
    <t>Miestų ir gyvenviečių tvarkymas</t>
  </si>
  <si>
    <t>Rezervas, Prisidėjimas prie projektų 50/50</t>
  </si>
  <si>
    <t>-</t>
  </si>
  <si>
    <t xml:space="preserve"> -</t>
  </si>
  <si>
    <t>05.01.01.21</t>
  </si>
  <si>
    <t>Vandens tiekimo ir nuotekų tvarkymo infrastruktūros renovavimas ir plėtra Vilniaus rajone</t>
  </si>
  <si>
    <t>Centralizuotų vandens tiekimo ir nuotekų tvarkymo tinklų įrengimas Vilniaus rajono sav., Mickūnų sen., Galgių k., vykdant ES lėšomis finansuojamus projektus</t>
  </si>
  <si>
    <t>2021 -2023</t>
  </si>
  <si>
    <t>ES, SB</t>
  </si>
  <si>
    <t>Administracija, komunalinės įm.</t>
  </si>
  <si>
    <t>05.01.01.22</t>
  </si>
  <si>
    <t>Vandens tiekimo ir nuotekų tvarkymo tinklų plėtra Vilniaus rajone</t>
  </si>
  <si>
    <t>Centralizuotų vandens tiekimo ir nuotekų tvarkymo tinklų įrengimas Nemenčinės m., Nemenčinės sen. Pučkalaukio k. dalyje, Šatrininkų sen. Grigaičių k. dalyje.</t>
  </si>
  <si>
    <t>2022 -2024</t>
  </si>
  <si>
    <t>Administracija, komunalinės įm., UAB ,,Vilniaus vandenys"</t>
  </si>
  <si>
    <t>Prižiūrėti ir modernizuoti vandentiekio ir nuotekų surinkimo sistemas - iš viso:</t>
  </si>
  <si>
    <t>05.01.02</t>
  </si>
  <si>
    <t>05.01.02.01</t>
  </si>
  <si>
    <t>Komunalinių atliekų surinkimas ir tvarkymas, administravimas</t>
  </si>
  <si>
    <t>Vilniaus rajone susidariusių komunalinių atliekų surinkimas ir tvarkymas</t>
  </si>
  <si>
    <t>05.01.02.03</t>
  </si>
  <si>
    <t>Komunalinio ūkio aptarnavimo technikos įsigijimas</t>
  </si>
  <si>
    <t>Specialiojo transporto priemonių, skirtų tvarkyti komunalinį ūkį, įsigijimas</t>
  </si>
  <si>
    <t>2022 -2025</t>
  </si>
  <si>
    <t>05.01.02.05</t>
  </si>
  <si>
    <t>Atliekų tvarkymas (bešeimininkių šiukšlių surinkimas ir išvežimas) seniūnijose</t>
  </si>
  <si>
    <t>Seniūnijos</t>
  </si>
  <si>
    <t>05.01.02.06</t>
  </si>
  <si>
    <t>Seniūnijų teritorijų tvarkymas ir administravimas</t>
  </si>
  <si>
    <t>Gyvenviečių tvarkymas</t>
  </si>
  <si>
    <t>05.01.02.11</t>
  </si>
  <si>
    <t>Palaikų spec. pervežimas</t>
  </si>
  <si>
    <t xml:space="preserve">Vilniaus rajono teritorijoje žuvusiųjų, mirusiųjų palaikų transportavimo iš įvykio vietos į teismo ekspertizių, tyrimų įstaigas ir kitas vietas </t>
  </si>
  <si>
    <t>2021 -2025</t>
  </si>
  <si>
    <t>05.01.02.13</t>
  </si>
  <si>
    <t>Atliekų tvarkymo sistemos sukūrimas</t>
  </si>
  <si>
    <t>Sistemos, leidžiančios tinkamai tvarkyti atliekas, sukūrimas</t>
  </si>
  <si>
    <t>05.01.02.15</t>
  </si>
  <si>
    <t>Konteinerių aikštelių įrengimas/rekonstrukcija ir konteinerių įsigijimas konteinerių aikštelėms</t>
  </si>
  <si>
    <t>Numatoma įrengti 399 aikšteles. Konteinerių antžeminėms aikštelėms įsigijimas. Visuomenės informavimas – geriau informuoti komunalinių atliekų turėtojus apie regioninę ir Vilniaus rajono savivaldybės komunalinių atliekų tvarkymo sistemą, infrastruktūrą, galimybes rūšiuoti komunalines atliekas</t>
  </si>
  <si>
    <t>2018 -2024</t>
  </si>
  <si>
    <t>Palaikyti rajone švarią aplinką - iš viso:</t>
  </si>
  <si>
    <t>05.01.03.04</t>
  </si>
  <si>
    <t>Atsinaujinančių energijos šaltinių (biokuro, geoterminės, saulės ir kt.) įrengimas</t>
  </si>
  <si>
    <t>Diegti atsinaujinančius energijos šaltinius.</t>
  </si>
  <si>
    <t>2023-2025</t>
  </si>
  <si>
    <t>SB, VB</t>
  </si>
  <si>
    <t>Prižiūrėti ir modernizuoti rajono šilumos ūkį - iš viso:</t>
  </si>
  <si>
    <t>05.01.04.14</t>
  </si>
  <si>
    <t>Vilniaus rajono savivaldybės administracinio pastato  modernizavimas</t>
  </si>
  <si>
    <t>Apšiltinti pastatą, sutvarkyti inžinerines sistemas.</t>
  </si>
  <si>
    <t>2017 -2022</t>
  </si>
  <si>
    <t>05.01.04.31</t>
  </si>
  <si>
    <t>Daugiabučių namų modernizavimo skatinimas</t>
  </si>
  <si>
    <t>Investicinių projektų parengimas pagal Lietuvos Respublikos aplinkos ministro įsakymu patvirtintą  2022–2030 metų plėtros programoje valdytojos Lietuvos Respublikos aplinkos ministerijos aplinkos apsaugos ir klimato kaitos valdymo plėtros programos pažangos priemonę  Nr. 02-001-06-04-01 „Skatinti pastatų renovaciją“</t>
  </si>
  <si>
    <t>05.01.04.32</t>
  </si>
  <si>
    <t>Dūkštų sen. pastato atnaujinimas (modernizavimas)</t>
  </si>
  <si>
    <t>Atnaujinti seniūnijos pastatą</t>
  </si>
  <si>
    <t>2022-2024</t>
  </si>
  <si>
    <t>SB, VB, ES</t>
  </si>
  <si>
    <t>Didinti viešosios paskirties pastatų energetinį efektyvumą - iš viso:</t>
  </si>
  <si>
    <t>05.01.05.01</t>
  </si>
  <si>
    <t>Inžinerinės infrastruktūros  plėtra ir atnaujinimas</t>
  </si>
  <si>
    <t xml:space="preserve">Kelių (gatvių), centralizuotų vandens tiekimo, nuotekų tvarkymo, šilumos tiekimo infrastruktūros projektavimas, statyba, rekonstrukcija ir remontas </t>
  </si>
  <si>
    <t>05.01.05.02</t>
  </si>
  <si>
    <t xml:space="preserve">Lietaus nuotekų tinklų projektavimas/įrengimas </t>
  </si>
  <si>
    <t>Lietaus nuotekų tinklų įrengimas Mickūnų sen., Avižienių sen., Nemėžio sen.</t>
  </si>
  <si>
    <t>Inžinerinės infrastruktūros plėtra ir atnaujinimas - Iš viso:</t>
  </si>
  <si>
    <t>Užtikrinti gyventojams nepertraukiamą  komunalinių paslaugų teikimą - iš viso:</t>
  </si>
  <si>
    <t>05.02</t>
  </si>
  <si>
    <t>05.02.01</t>
  </si>
  <si>
    <t xml:space="preserve"> - </t>
  </si>
  <si>
    <t>Pašalinti aplinkos taršos šaltinius - iš viso:</t>
  </si>
  <si>
    <t>05.02.02</t>
  </si>
  <si>
    <t>05.02.02.01</t>
  </si>
  <si>
    <t>Aplinkos teršimo mažinimo priemonės</t>
  </si>
  <si>
    <t xml:space="preserve">Aplinkos monitoringo, prevencinės, aplinkos atkūrimo priemonės iš Aplinkos apsaugos specialioji programa; Sosnovskio barščio naikinimas Vilniaus r. sav., Paberžės sen., Visalaukės I k. 2021 -2023 m. </t>
  </si>
  <si>
    <t>05.02.02.03</t>
  </si>
  <si>
    <t>Priešgaisrinės saugos organizavimas</t>
  </si>
  <si>
    <t>Vykdyti prevencijos priemones siekiant išvengti žalos aplinkai - iš viso:</t>
  </si>
  <si>
    <t>05.02.03</t>
  </si>
  <si>
    <t>05.02.03.01</t>
  </si>
  <si>
    <t>Pikeliškių ir Mozūriškių dvarų želdynų teritorijų kraštovaizdžio arealų sutvarkymas</t>
  </si>
  <si>
    <t xml:space="preserve"> Projektas vykdomas pagal 2014-2020 m. ES investicijų veiksmų programą. Bus sutvarkyti  vietovių parkai.</t>
  </si>
  <si>
    <t>2019-2023</t>
  </si>
  <si>
    <t>05.02.03.02</t>
  </si>
  <si>
    <t>Želdynų ir želdinių apsaugos, tvarkymo, būklės stebėsenos, želdynų kūrimo, želdinių veisimo, inventorizavimo ir vertinimo priemonės</t>
  </si>
  <si>
    <t>Želdynų ir želdinių apsauga, priežiūra ir tvarkymas, viešųjų želdynų kūrimo, tvarkymo ir pertvarkymo projektų rengimas, želdinių veisimas, želdynų ir želdinių inventorizavimas ir vertinimas, viešųjų želdynų ir želdinių būklės ekspertizės atlikimas, želdyno įrašymas į Nekilnojamojo turto kadastrą ir registrą, įteisinimo darbai.</t>
  </si>
  <si>
    <t>SB, BĮ</t>
  </si>
  <si>
    <t>Užtikrinti probleminių teritorijų tvarkymą ir priežiūrą</t>
  </si>
  <si>
    <t>Saugoti ir puoselėti natūralią rajono gamtą - iš viso:</t>
  </si>
  <si>
    <t>05.03</t>
  </si>
  <si>
    <t>05.03.01</t>
  </si>
  <si>
    <t>05.03.01.01</t>
  </si>
  <si>
    <t>Prevencinių ir saugaus eismo programų vykdymas</t>
  </si>
  <si>
    <t>Užtikrinti viešąją tvarką bei saugų eismą Vilniaus rajono teritorijoje</t>
  </si>
  <si>
    <t>Bendradarbiaujant su socialiniais partneriais vykdyti nusikalstamumo ir nelaimingų atsitikimų prevenciją - iš viso:</t>
  </si>
  <si>
    <t>Palaikyti viešąją tvarką rajone siekiant didesnio asmens ir visuomenės saugumo - iš viso:</t>
  </si>
  <si>
    <t>05.04</t>
  </si>
  <si>
    <t>05.04.01</t>
  </si>
  <si>
    <t>05.04.01.01</t>
  </si>
  <si>
    <t>Vilniaus rajono savivaldybės triukšmo prevencija ir jo mažinimas</t>
  </si>
  <si>
    <t>Tyliųjų viešųjų zonų, tyliųjų gamtos zonų bei triukšmo prevencijos zonų stebėsena bei kontrolė</t>
  </si>
  <si>
    <t>Triukšmo prevencija ir jos mažinimas - iš viso:</t>
  </si>
  <si>
    <t>Triukšmo prevencija - iš viso:</t>
  </si>
  <si>
    <t>Smurto artimoje aplinkoje prevencija ir jos mažinimas - iš viso:</t>
  </si>
  <si>
    <t>Smurto artimoje aplinkoje prevencija - iš viso:</t>
  </si>
  <si>
    <t xml:space="preserve">                                                                                                                                                                                                                                                                                                                                                                                                                                                             1 lentelė                                                                                                                                                                                                                                                                                                                                                                                                                                                                                                                                                      
2023-2025 METŲ VILNIAUS RAJONO SAVIVALDYBĖS SAUGIOS IR ŠVARIOS GYVENAMOSIOS APLINKOS KŪRIMO PROGRAMOS  NR. 05 2023 METŲ ĮGYVENDINIMO ATASKAITA</t>
  </si>
  <si>
    <t>PATVIRTINTA
Vilniaus rajono 
savivaldybės tarybos
2024 m. gruodžio 20 d.  
sprendimu Nr. T3-380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</si>
</sst>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indexed="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8"/>
      <color rgb="FFFF0000"/>
      <name val="Calibri"/>
      <family val="2"/>
      <charset val="186"/>
      <scheme val="minor"/>
    </font>
    <font>
      <sz val="7"/>
      <name val="Calibri"/>
      <family val="2"/>
      <scheme val="minor"/>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4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0"/>
      </bottom>
      <diagonal/>
    </border>
    <border>
      <left/>
      <right/>
      <top style="thin">
        <color indexed="0"/>
      </top>
      <bottom/>
      <diagonal/>
    </border>
    <border>
      <left style="thin">
        <color indexed="0"/>
      </left>
      <right/>
      <top style="thin">
        <color indexed="0"/>
      </top>
      <bottom style="thin">
        <color indexed="0"/>
      </bottom>
      <diagonal/>
    </border>
    <border>
      <left style="thin">
        <color indexed="0"/>
      </left>
      <right style="thin">
        <color indexed="0"/>
      </right>
      <top/>
      <bottom style="medium">
        <color indexed="0"/>
      </bottom>
      <diagonal/>
    </border>
    <border>
      <left style="thin">
        <color indexed="0"/>
      </left>
      <right style="thin">
        <color indexed="0"/>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medium">
        <color indexed="0"/>
      </right>
      <top style="medium">
        <color indexed="64"/>
      </top>
      <bottom/>
      <diagonal/>
    </border>
    <border>
      <left style="medium">
        <color indexed="64"/>
      </left>
      <right style="medium">
        <color indexed="0"/>
      </right>
      <top/>
      <bottom/>
      <diagonal/>
    </border>
    <border>
      <left style="medium">
        <color indexed="64"/>
      </left>
      <right style="medium">
        <color indexed="0"/>
      </right>
      <top/>
      <bottom style="medium">
        <color indexed="64"/>
      </bottom>
      <diagonal/>
    </border>
  </borders>
  <cellStyleXfs count="60">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5">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right" vertical="center" wrapText="1"/>
    </xf>
    <xf numFmtId="0" fontId="5" fillId="0" borderId="6">
      <alignment horizontal="left" vertical="center" wrapText="1"/>
    </xf>
    <xf numFmtId="0" fontId="6" fillId="3" borderId="4">
      <alignment horizontal="left" vertical="center" wrapText="1"/>
    </xf>
    <xf numFmtId="0" fontId="6" fillId="3" borderId="5">
      <alignment horizontal="center" vertical="center" wrapText="1"/>
    </xf>
    <xf numFmtId="0" fontId="6" fillId="3" borderId="7">
      <alignment horizontal="center" vertical="center" wrapText="1"/>
    </xf>
    <xf numFmtId="0" fontId="6" fillId="3" borderId="8">
      <alignment horizontal="center" vertical="center" wrapText="1"/>
    </xf>
    <xf numFmtId="0" fontId="6" fillId="3" borderId="6">
      <alignment horizontal="right" vertical="center" wrapText="1"/>
    </xf>
    <xf numFmtId="0" fontId="6" fillId="2" borderId="12">
      <alignment horizontal="right" vertical="center" wrapText="1"/>
    </xf>
    <xf numFmtId="0" fontId="5" fillId="2" borderId="12">
      <alignment horizontal="center" vertical="center" wrapText="1"/>
    </xf>
    <xf numFmtId="0" fontId="6" fillId="2" borderId="4">
      <alignment horizontal="left" vertical="center" wrapText="1"/>
    </xf>
    <xf numFmtId="0" fontId="6" fillId="2" borderId="5">
      <alignment horizontal="center" vertical="center" wrapText="1"/>
    </xf>
    <xf numFmtId="0" fontId="6" fillId="2" borderId="7">
      <alignment horizontal="center" vertical="center" wrapText="1"/>
    </xf>
    <xf numFmtId="0" fontId="6" fillId="2" borderId="8">
      <alignment horizontal="center" vertical="center" wrapText="1"/>
    </xf>
    <xf numFmtId="0" fontId="6" fillId="2" borderId="4">
      <alignment horizontal="right" vertical="center" wrapText="1"/>
    </xf>
    <xf numFmtId="0" fontId="6" fillId="2" borderId="6">
      <alignment horizontal="right" vertical="center" wrapText="1"/>
    </xf>
    <xf numFmtId="0" fontId="1" fillId="0" borderId="26">
      <alignment horizontal="center" vertical="center" wrapText="1"/>
    </xf>
    <xf numFmtId="0" fontId="6" fillId="0" borderId="27">
      <alignment horizontal="center" vertical="center" wrapText="1"/>
    </xf>
  </cellStyleXfs>
  <cellXfs count="120">
    <xf numFmtId="0" fontId="0" fillId="0" borderId="0" xfId="0"/>
    <xf numFmtId="0" fontId="1" fillId="0" borderId="0" xfId="1">
      <alignment vertical="top" wrapText="1"/>
    </xf>
    <xf numFmtId="0" fontId="2" fillId="0" borderId="0" xfId="3">
      <alignment horizontal="center" vertical="center" wrapText="1"/>
    </xf>
    <xf numFmtId="0" fontId="1" fillId="0" borderId="16" xfId="1" applyBorder="1">
      <alignment vertical="top" wrapText="1"/>
    </xf>
    <xf numFmtId="0" fontId="10" fillId="0" borderId="11" xfId="29" applyFont="1" applyBorder="1">
      <alignment horizontal="center" vertical="center" wrapText="1"/>
    </xf>
    <xf numFmtId="0" fontId="10" fillId="0" borderId="13" xfId="30" applyFont="1" applyBorder="1">
      <alignment horizontal="center" vertical="center" wrapText="1"/>
    </xf>
    <xf numFmtId="164" fontId="9" fillId="3" borderId="16" xfId="42" applyNumberFormat="1" applyFont="1" applyBorder="1">
      <alignment horizontal="center" vertical="center" wrapText="1"/>
    </xf>
    <xf numFmtId="0" fontId="14" fillId="2" borderId="13" xfId="26" applyFont="1" applyBorder="1" applyAlignment="1">
      <alignment horizontal="center" vertical="center" wrapText="1"/>
    </xf>
    <xf numFmtId="0" fontId="11" fillId="7" borderId="16" xfId="0" applyFont="1" applyFill="1" applyBorder="1" applyAlignment="1">
      <alignment horizontal="center" vertical="center" wrapText="1"/>
    </xf>
    <xf numFmtId="0" fontId="10" fillId="7" borderId="17" xfId="35" applyFont="1" applyFill="1" applyBorder="1" applyAlignment="1">
      <alignment horizontal="center" vertical="center" wrapText="1"/>
    </xf>
    <xf numFmtId="164" fontId="10" fillId="7" borderId="17" xfId="34" applyNumberFormat="1" applyFont="1" applyFill="1" applyBorder="1">
      <alignment horizontal="center" vertical="center" wrapText="1"/>
    </xf>
    <xf numFmtId="0" fontId="6" fillId="7" borderId="17" xfId="34" applyFill="1" applyBorder="1">
      <alignment horizontal="center" vertical="center" wrapText="1"/>
    </xf>
    <xf numFmtId="0" fontId="14" fillId="7" borderId="17" xfId="34" applyFont="1" applyFill="1" applyBorder="1">
      <alignment horizontal="center" vertical="center" wrapText="1"/>
    </xf>
    <xf numFmtId="0" fontId="10" fillId="7" borderId="17" xfId="34" applyFont="1" applyFill="1" applyBorder="1">
      <alignment horizontal="center" vertical="center" wrapText="1"/>
    </xf>
    <xf numFmtId="0" fontId="10" fillId="7" borderId="16" xfId="34" applyFont="1" applyFill="1" applyBorder="1">
      <alignment horizontal="center" vertical="center" wrapText="1"/>
    </xf>
    <xf numFmtId="0" fontId="10" fillId="7" borderId="16" xfId="35" applyFont="1" applyFill="1" applyBorder="1" applyAlignment="1">
      <alignment horizontal="center" vertical="center" wrapText="1"/>
    </xf>
    <xf numFmtId="0" fontId="6" fillId="7" borderId="17" xfId="35" applyFill="1" applyBorder="1" applyAlignment="1">
      <alignment horizontal="center" vertical="center" wrapText="1"/>
    </xf>
    <xf numFmtId="0" fontId="12" fillId="7" borderId="16" xfId="34" applyFont="1" applyFill="1" applyBorder="1">
      <alignment horizontal="center" vertical="center" wrapText="1"/>
    </xf>
    <xf numFmtId="0" fontId="10" fillId="3" borderId="16" xfId="33" applyFont="1" applyBorder="1">
      <alignment horizontal="center" vertical="center" wrapText="1"/>
    </xf>
    <xf numFmtId="0" fontId="16" fillId="7" borderId="16" xfId="35" applyFont="1" applyFill="1" applyBorder="1" applyAlignment="1">
      <alignment horizontal="center" vertical="center" wrapText="1"/>
    </xf>
    <xf numFmtId="0" fontId="10" fillId="0" borderId="16" xfId="34" applyFont="1" applyBorder="1">
      <alignment horizontal="center" vertical="center" wrapText="1"/>
    </xf>
    <xf numFmtId="0" fontId="10" fillId="0" borderId="16" xfId="35" applyFont="1" applyBorder="1" applyAlignment="1">
      <alignment horizontal="center" vertical="center" wrapText="1"/>
    </xf>
    <xf numFmtId="4" fontId="6" fillId="7" borderId="17" xfId="34" applyNumberFormat="1" applyFill="1" applyBorder="1">
      <alignment horizontal="center" vertical="center" wrapText="1"/>
    </xf>
    <xf numFmtId="0" fontId="12" fillId="7" borderId="17" xfId="35" applyFont="1" applyFill="1" applyBorder="1" applyAlignment="1">
      <alignment horizontal="center" vertical="center" wrapText="1"/>
    </xf>
    <xf numFmtId="0" fontId="10" fillId="0" borderId="17" xfId="35" applyFont="1" applyBorder="1" applyAlignment="1">
      <alignment horizontal="center" vertical="center" wrapText="1"/>
    </xf>
    <xf numFmtId="4" fontId="6" fillId="0" borderId="0" xfId="1" applyNumberFormat="1" applyFont="1" applyAlignment="1">
      <alignment horizontal="center" vertical="center" wrapText="1"/>
    </xf>
    <xf numFmtId="4" fontId="10" fillId="0" borderId="17" xfId="34" applyNumberFormat="1" applyFont="1" applyBorder="1">
      <alignment horizontal="center" vertical="center" wrapText="1"/>
    </xf>
    <xf numFmtId="4" fontId="10" fillId="7" borderId="17" xfId="34" applyNumberFormat="1" applyFont="1" applyFill="1" applyBorder="1">
      <alignment horizontal="center" vertical="center" wrapText="1"/>
    </xf>
    <xf numFmtId="4" fontId="10" fillId="7" borderId="16" xfId="34" applyNumberFormat="1" applyFont="1" applyFill="1" applyBorder="1">
      <alignment horizontal="center" vertical="center" wrapText="1"/>
    </xf>
    <xf numFmtId="4" fontId="10" fillId="7" borderId="23" xfId="34" applyNumberFormat="1" applyFont="1" applyFill="1" applyBorder="1">
      <alignment horizontal="center" vertical="center" wrapText="1"/>
    </xf>
    <xf numFmtId="4" fontId="9" fillId="3" borderId="17" xfId="42" applyNumberFormat="1" applyFont="1" applyBorder="1">
      <alignment horizontal="center" vertical="center" wrapText="1"/>
    </xf>
    <xf numFmtId="4" fontId="9" fillId="3" borderId="16" xfId="42" applyNumberFormat="1" applyFont="1" applyBorder="1">
      <alignment horizontal="center" vertical="center" wrapText="1"/>
    </xf>
    <xf numFmtId="4" fontId="10" fillId="0" borderId="16" xfId="34" applyNumberFormat="1" applyFont="1" applyBorder="1">
      <alignment horizontal="center" vertical="center" wrapText="1"/>
    </xf>
    <xf numFmtId="4" fontId="9" fillId="2" borderId="16" xfId="51" applyNumberFormat="1" applyFont="1" applyBorder="1">
      <alignment horizontal="center" vertical="center" wrapText="1"/>
    </xf>
    <xf numFmtId="4" fontId="6" fillId="7" borderId="16" xfId="34" applyNumberFormat="1" applyFill="1" applyBorder="1">
      <alignment horizontal="center" vertical="center" wrapText="1"/>
    </xf>
    <xf numFmtId="4" fontId="11" fillId="7" borderId="16" xfId="0" applyNumberFormat="1" applyFont="1" applyFill="1" applyBorder="1" applyAlignment="1">
      <alignment horizontal="center" vertical="center" wrapText="1"/>
    </xf>
    <xf numFmtId="4" fontId="11" fillId="3" borderId="16" xfId="0" applyNumberFormat="1" applyFont="1" applyFill="1" applyBorder="1" applyAlignment="1">
      <alignment horizontal="center" vertical="center" wrapText="1"/>
    </xf>
    <xf numFmtId="4" fontId="10" fillId="3" borderId="16" xfId="43" applyNumberFormat="1" applyFont="1" applyBorder="1" applyAlignment="1">
      <alignment horizontal="center" vertical="center" wrapText="1"/>
    </xf>
    <xf numFmtId="4" fontId="9" fillId="2" borderId="29" xfId="51" applyNumberFormat="1" applyFont="1" applyBorder="1">
      <alignment horizontal="center" vertical="center" wrapText="1"/>
    </xf>
    <xf numFmtId="4" fontId="1" fillId="0" borderId="0" xfId="1" applyNumberFormat="1">
      <alignment vertical="top" wrapText="1"/>
    </xf>
    <xf numFmtId="164" fontId="10" fillId="0" borderId="17" xfId="34" applyNumberFormat="1" applyFont="1" applyBorder="1">
      <alignment horizontal="center" vertical="center" wrapText="1"/>
    </xf>
    <xf numFmtId="4" fontId="6" fillId="0" borderId="17" xfId="34" applyNumberFormat="1" applyBorder="1">
      <alignment horizontal="center" vertical="center" wrapText="1"/>
    </xf>
    <xf numFmtId="2" fontId="1" fillId="0" borderId="0" xfId="1" applyNumberFormat="1">
      <alignment vertical="top" wrapText="1"/>
    </xf>
    <xf numFmtId="4" fontId="11" fillId="0" borderId="16" xfId="0" applyNumberFormat="1" applyFont="1" applyBorder="1" applyAlignment="1">
      <alignment horizontal="center" vertical="center" wrapText="1"/>
    </xf>
    <xf numFmtId="0" fontId="1" fillId="7" borderId="0" xfId="1" applyFill="1">
      <alignment vertical="top" wrapText="1"/>
    </xf>
    <xf numFmtId="4" fontId="1" fillId="7" borderId="0" xfId="1" applyNumberFormat="1" applyFill="1">
      <alignment vertical="top" wrapText="1"/>
    </xf>
    <xf numFmtId="0" fontId="1" fillId="0" borderId="0" xfId="1" applyAlignment="1">
      <alignment horizontal="left" vertical="top" wrapText="1"/>
    </xf>
    <xf numFmtId="0" fontId="13" fillId="4" borderId="40" xfId="10" applyFont="1" applyBorder="1">
      <alignment horizontal="center" vertical="center" wrapText="1"/>
    </xf>
    <xf numFmtId="0" fontId="13" fillId="4" borderId="41" xfId="10" applyFont="1" applyBorder="1">
      <alignment horizontal="center" vertical="center" wrapText="1"/>
    </xf>
    <xf numFmtId="0" fontId="13" fillId="4" borderId="42" xfId="10" applyFont="1" applyBorder="1">
      <alignment horizontal="center" vertical="center" wrapText="1"/>
    </xf>
    <xf numFmtId="0" fontId="13" fillId="4" borderId="37" xfId="10" applyFont="1" applyBorder="1">
      <alignment horizontal="center" vertical="center" wrapText="1"/>
    </xf>
    <xf numFmtId="0" fontId="13" fillId="4" borderId="23" xfId="10" applyFont="1" applyBorder="1">
      <alignment horizontal="center" vertical="center" wrapText="1"/>
    </xf>
    <xf numFmtId="0" fontId="13" fillId="4" borderId="38" xfId="10" applyFont="1" applyBorder="1">
      <alignment horizontal="center" vertical="center" wrapText="1"/>
    </xf>
    <xf numFmtId="0" fontId="10" fillId="3" borderId="16" xfId="41" applyFont="1" applyBorder="1" applyAlignment="1">
      <alignment horizontal="center" vertical="center" wrapText="1"/>
    </xf>
    <xf numFmtId="0" fontId="10" fillId="7" borderId="16" xfId="35" applyFont="1" applyFill="1" applyBorder="1" applyAlignment="1">
      <alignment horizontal="center" vertical="center" wrapText="1"/>
    </xf>
    <xf numFmtId="0" fontId="14" fillId="7" borderId="17" xfId="34" applyFont="1" applyFill="1" applyBorder="1">
      <alignment horizontal="center" vertical="center" wrapText="1"/>
    </xf>
    <xf numFmtId="0" fontId="14" fillId="7" borderId="23" xfId="34" applyFont="1" applyFill="1" applyBorder="1">
      <alignment horizontal="center" vertical="center" wrapText="1"/>
    </xf>
    <xf numFmtId="0" fontId="10" fillId="7" borderId="16" xfId="34" applyFont="1" applyFill="1" applyBorder="1">
      <alignment horizontal="center" vertical="center" wrapText="1"/>
    </xf>
    <xf numFmtId="0" fontId="10" fillId="7" borderId="17" xfId="34" applyFont="1" applyFill="1" applyBorder="1">
      <alignment horizontal="center" vertical="center" wrapText="1"/>
    </xf>
    <xf numFmtId="0" fontId="10" fillId="7" borderId="23" xfId="34" applyFont="1" applyFill="1" applyBorder="1">
      <alignment horizontal="center" vertical="center" wrapText="1"/>
    </xf>
    <xf numFmtId="0" fontId="4" fillId="0" borderId="0" xfId="1" applyFont="1" applyAlignment="1">
      <alignment horizontal="right" vertical="center" wrapText="1"/>
    </xf>
    <xf numFmtId="0" fontId="3" fillId="0" borderId="0" xfId="1" applyFont="1" applyAlignment="1">
      <alignment horizontal="right" vertical="center" wrapText="1"/>
    </xf>
    <xf numFmtId="0" fontId="13" fillId="4" borderId="34" xfId="10" applyFont="1" applyBorder="1">
      <alignment horizontal="center" vertical="center" wrapText="1"/>
    </xf>
    <xf numFmtId="0" fontId="13" fillId="4" borderId="35" xfId="10" applyFont="1" applyBorder="1">
      <alignment horizontal="center" vertical="center" wrapText="1"/>
    </xf>
    <xf numFmtId="0" fontId="13" fillId="4" borderId="36" xfId="10" applyFont="1" applyBorder="1">
      <alignment horizontal="center" vertical="center"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3" fillId="4" borderId="30" xfId="8" applyFont="1" applyBorder="1">
      <alignment horizontal="center" vertical="center" textRotation="90" wrapText="1"/>
    </xf>
    <xf numFmtId="0" fontId="13" fillId="4" borderId="32" xfId="8" applyFont="1" applyBorder="1">
      <alignment horizontal="center" vertical="center" textRotation="90" wrapText="1"/>
    </xf>
    <xf numFmtId="0" fontId="13" fillId="4" borderId="33" xfId="8" applyFont="1" applyBorder="1">
      <alignment horizontal="center" vertical="center" textRotation="90" wrapText="1"/>
    </xf>
    <xf numFmtId="0" fontId="13" fillId="4" borderId="30" xfId="7" applyFont="1" applyBorder="1">
      <alignment horizontal="center" vertical="center" wrapText="1"/>
    </xf>
    <xf numFmtId="0" fontId="13" fillId="4" borderId="32" xfId="7" applyFont="1" applyBorder="1">
      <alignment horizontal="center" vertical="center" wrapText="1"/>
    </xf>
    <xf numFmtId="0" fontId="13" fillId="4" borderId="31" xfId="7" applyFont="1" applyBorder="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 xfId="6" applyFont="1">
      <alignment horizontal="center" vertical="center" wrapText="1"/>
    </xf>
    <xf numFmtId="0" fontId="10" fillId="2" borderId="16" xfId="32" applyFont="1" applyBorder="1">
      <alignment horizontal="center" vertical="center" wrapText="1"/>
    </xf>
    <xf numFmtId="0" fontId="10" fillId="3" borderId="16" xfId="33" applyFont="1" applyBorder="1">
      <alignment horizontal="center" vertical="center" wrapText="1"/>
    </xf>
    <xf numFmtId="0" fontId="10" fillId="2" borderId="16" xfId="50" applyFont="1" applyBorder="1" applyAlignment="1">
      <alignment horizontal="center" vertical="center" wrapText="1"/>
    </xf>
    <xf numFmtId="0" fontId="14" fillId="7" borderId="16" xfId="34" applyFont="1" applyFill="1" applyBorder="1">
      <alignment horizontal="center" vertical="center" wrapText="1"/>
    </xf>
    <xf numFmtId="0" fontId="10" fillId="3" borderId="20" xfId="41" applyFont="1" applyBorder="1" applyAlignment="1">
      <alignment horizontal="center" vertical="center" wrapText="1"/>
    </xf>
    <xf numFmtId="0" fontId="10" fillId="3" borderId="21" xfId="41" applyFont="1" applyBorder="1" applyAlignment="1">
      <alignment horizontal="center" vertical="center" wrapText="1"/>
    </xf>
    <xf numFmtId="0" fontId="10" fillId="3" borderId="22" xfId="41" applyFont="1" applyBorder="1" applyAlignment="1">
      <alignment horizontal="center" vertical="center" wrapText="1"/>
    </xf>
    <xf numFmtId="0" fontId="10" fillId="7" borderId="18" xfId="34" applyFont="1" applyFill="1" applyBorder="1">
      <alignment horizontal="center" vertical="center" wrapText="1"/>
    </xf>
    <xf numFmtId="0" fontId="10" fillId="7" borderId="17" xfId="35" applyFont="1" applyFill="1" applyBorder="1" applyAlignment="1">
      <alignment horizontal="center" vertical="center" wrapText="1"/>
    </xf>
    <xf numFmtId="0" fontId="10" fillId="7" borderId="23" xfId="35" applyFont="1" applyFill="1" applyBorder="1" applyAlignment="1">
      <alignment horizontal="center" vertical="center" wrapText="1"/>
    </xf>
    <xf numFmtId="0" fontId="10" fillId="7" borderId="18" xfId="35" applyFont="1" applyFill="1" applyBorder="1" applyAlignment="1">
      <alignment horizontal="center" vertical="center" wrapText="1"/>
    </xf>
    <xf numFmtId="0" fontId="14" fillId="7" borderId="18" xfId="34" applyFont="1" applyFill="1" applyBorder="1">
      <alignment horizontal="center" vertical="center" wrapText="1"/>
    </xf>
    <xf numFmtId="0" fontId="10" fillId="2" borderId="18" xfId="50" applyFont="1" applyBorder="1" applyAlignment="1">
      <alignment horizontal="center" vertical="center" wrapText="1"/>
    </xf>
    <xf numFmtId="0" fontId="10" fillId="3" borderId="24" xfId="33" applyFont="1" applyBorder="1">
      <alignment horizontal="center" vertical="center" wrapText="1"/>
    </xf>
    <xf numFmtId="0" fontId="10" fillId="3" borderId="19" xfId="33" applyFont="1" applyBorder="1">
      <alignment horizontal="center" vertical="center" wrapText="1"/>
    </xf>
    <xf numFmtId="4" fontId="9" fillId="2" borderId="16" xfId="51" applyNumberFormat="1" applyFont="1" applyBorder="1">
      <alignment horizontal="center" vertical="center" wrapText="1"/>
    </xf>
    <xf numFmtId="0" fontId="10" fillId="3" borderId="17" xfId="33" applyFont="1" applyBorder="1">
      <alignment horizontal="center" vertical="center" wrapText="1"/>
    </xf>
    <xf numFmtId="0" fontId="10" fillId="3" borderId="18" xfId="33" applyFont="1" applyBorder="1">
      <alignment horizontal="center" vertical="center" wrapText="1"/>
    </xf>
    <xf numFmtId="0" fontId="11" fillId="0" borderId="16" xfId="0" applyFont="1" applyBorder="1" applyAlignment="1">
      <alignment horizontal="center" vertical="center" wrapText="1"/>
    </xf>
    <xf numFmtId="0" fontId="6" fillId="0" borderId="0" xfId="59" applyBorder="1">
      <alignment horizontal="center" vertical="center" wrapText="1"/>
    </xf>
    <xf numFmtId="0" fontId="10" fillId="3" borderId="5" xfId="46" applyFont="1">
      <alignment horizontal="center" vertical="center" wrapText="1"/>
    </xf>
    <xf numFmtId="0" fontId="10" fillId="3" borderId="28" xfId="46" applyFont="1" applyBorder="1">
      <alignment horizontal="center" vertical="center" wrapText="1"/>
    </xf>
    <xf numFmtId="0" fontId="10" fillId="2" borderId="5" xfId="14" applyFont="1">
      <alignment horizontal="center" vertical="center" wrapText="1"/>
    </xf>
    <xf numFmtId="0" fontId="1" fillId="0" borderId="0" xfId="58" applyBorder="1">
      <alignment horizontal="center" vertical="center" wrapText="1"/>
    </xf>
    <xf numFmtId="0" fontId="6" fillId="7" borderId="0" xfId="59" applyFill="1" applyBorder="1">
      <alignment horizontal="center" vertical="center" wrapText="1"/>
    </xf>
    <xf numFmtId="0" fontId="10" fillId="3" borderId="5" xfId="33" applyFont="1">
      <alignment horizontal="center" vertical="center" wrapText="1"/>
    </xf>
    <xf numFmtId="0" fontId="11" fillId="7" borderId="23" xfId="0" applyFont="1" applyFill="1" applyBorder="1" applyAlignment="1">
      <alignment horizontal="center" vertical="center" wrapText="1"/>
    </xf>
    <xf numFmtId="0" fontId="0" fillId="0" borderId="23" xfId="0" applyBorder="1" applyAlignment="1">
      <alignment horizontal="center" vertical="center" wrapText="1"/>
    </xf>
    <xf numFmtId="0" fontId="0" fillId="7" borderId="23" xfId="0" applyFill="1" applyBorder="1" applyAlignment="1">
      <alignment horizontal="center" vertical="center" wrapText="1"/>
    </xf>
    <xf numFmtId="4" fontId="10" fillId="0" borderId="17" xfId="34" applyNumberFormat="1" applyFont="1" applyBorder="1">
      <alignment horizontal="center" vertical="center" wrapText="1"/>
    </xf>
    <xf numFmtId="4" fontId="11" fillId="0" borderId="23" xfId="0" applyNumberFormat="1" applyFont="1" applyBorder="1" applyAlignment="1">
      <alignment horizontal="center" vertical="center" wrapText="1"/>
    </xf>
    <xf numFmtId="4" fontId="0" fillId="0" borderId="23" xfId="0" applyNumberFormat="1" applyBorder="1" applyAlignment="1">
      <alignment horizontal="center" vertical="center" wrapText="1"/>
    </xf>
    <xf numFmtId="4" fontId="10" fillId="0" borderId="23" xfId="34" applyNumberFormat="1" applyFont="1" applyBorder="1">
      <alignment horizontal="center" vertical="center" wrapText="1"/>
    </xf>
    <xf numFmtId="4" fontId="10" fillId="0" borderId="18" xfId="34" applyNumberFormat="1" applyFont="1" applyBorder="1">
      <alignment horizontal="center" vertical="center" wrapText="1"/>
    </xf>
    <xf numFmtId="4" fontId="9" fillId="2" borderId="17" xfId="51" applyNumberFormat="1" applyFont="1" applyBorder="1">
      <alignment horizontal="center" vertical="center" wrapText="1"/>
    </xf>
    <xf numFmtId="4" fontId="9" fillId="2" borderId="18" xfId="51" applyNumberFormat="1" applyFont="1" applyBorder="1">
      <alignment horizontal="center" vertical="center" wrapText="1"/>
    </xf>
    <xf numFmtId="4" fontId="10" fillId="7" borderId="17" xfId="34" applyNumberFormat="1" applyFont="1" applyFill="1" applyBorder="1">
      <alignment horizontal="center" vertical="center" wrapText="1"/>
    </xf>
    <xf numFmtId="4" fontId="10" fillId="7" borderId="23" xfId="34" applyNumberFormat="1" applyFont="1" applyFill="1" applyBorder="1">
      <alignment horizontal="center" vertical="center" wrapText="1"/>
    </xf>
    <xf numFmtId="4" fontId="10" fillId="7" borderId="18" xfId="34" applyNumberFormat="1" applyFont="1" applyFill="1" applyBorder="1">
      <alignment horizontal="center" vertical="center" wrapText="1"/>
    </xf>
    <xf numFmtId="4" fontId="10" fillId="0" borderId="20" xfId="34" applyNumberFormat="1" applyFont="1" applyBorder="1">
      <alignment horizontal="center" vertical="center" wrapText="1"/>
    </xf>
    <xf numFmtId="4" fontId="10" fillId="0" borderId="39" xfId="34" applyNumberFormat="1" applyFont="1" applyBorder="1">
      <alignment horizontal="center" vertical="center" wrapText="1"/>
    </xf>
    <xf numFmtId="4" fontId="10" fillId="0" borderId="25" xfId="34" applyNumberFormat="1" applyFont="1" applyBorder="1">
      <alignment horizontal="center" vertical="center" wrapText="1"/>
    </xf>
    <xf numFmtId="4" fontId="10" fillId="7" borderId="16" xfId="34" applyNumberFormat="1" applyFont="1" applyFill="1" applyBorder="1">
      <alignment horizontal="center" vertical="center" wrapText="1"/>
    </xf>
  </cellXfs>
  <cellStyles count="60">
    <cellStyle name="Default" xfId="1" xr:uid="{00000000-0005-0000-0000-000001000000}"/>
    <cellStyle name="Įprastas" xfId="0" builtinId="0"/>
    <cellStyle name="Plm10ConfirmA" xfId="58" xr:uid="{00000000-0005-0000-0000-000003000000}"/>
    <cellStyle name="Plm10ConfirmB" xfId="5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DoerIns" xfId="44" xr:uid="{00000000-0005-0000-0000-00000B000000}"/>
    <cellStyle name="SvsDataLeafLeft" xfId="35" xr:uid="{00000000-0005-0000-0000-00000C000000}"/>
    <cellStyle name="SvsDataLeafOwner" xfId="39" xr:uid="{00000000-0005-0000-0000-00000D000000}"/>
    <cellStyle name="SvsDataLvl1" xfId="32" xr:uid="{00000000-0005-0000-0000-00000E000000}"/>
    <cellStyle name="SvsDataLvl1CrtEnd" xfId="55" xr:uid="{00000000-0005-0000-0000-00000F000000}"/>
    <cellStyle name="SvsDataLvl1CrtName" xfId="52" xr:uid="{00000000-0005-0000-0000-000010000000}"/>
    <cellStyle name="SvsDataLvl1CrtStart" xfId="54" xr:uid="{00000000-0005-0000-0000-000011000000}"/>
    <cellStyle name="SvsDataLvl1Default" xfId="53" xr:uid="{00000000-0005-0000-0000-000012000000}"/>
    <cellStyle name="SvsDataLvl1Doer" xfId="57" xr:uid="{00000000-0005-0000-0000-000013000000}"/>
    <cellStyle name="SvsDataLvl1Owner" xfId="56" xr:uid="{00000000-0005-0000-0000-000014000000}"/>
    <cellStyle name="SvsDataLvl1Summary" xfId="50" xr:uid="{00000000-0005-0000-0000-000015000000}"/>
    <cellStyle name="SvsDataLvl1SummFin" xfId="51" xr:uid="{00000000-0005-0000-0000-000016000000}"/>
    <cellStyle name="SvsDataLvl2" xfId="33" xr:uid="{00000000-0005-0000-0000-000017000000}"/>
    <cellStyle name="SvsDataLvl2CrtEnd" xfId="48" xr:uid="{00000000-0005-0000-0000-000018000000}"/>
    <cellStyle name="SvsDataLvl2CrtName" xfId="45" xr:uid="{00000000-0005-0000-0000-000019000000}"/>
    <cellStyle name="SvsDataLvl2CrtStart" xfId="47" xr:uid="{00000000-0005-0000-0000-00001A000000}"/>
    <cellStyle name="SvsDataLvl2Default" xfId="46" xr:uid="{00000000-0005-0000-0000-00001B000000}"/>
    <cellStyle name="SvsDataLvl2Doer" xfId="49" xr:uid="{00000000-0005-0000-0000-00001C000000}"/>
    <cellStyle name="SvsDataLvl2Owner" xfId="43" xr:uid="{00000000-0005-0000-0000-00001D000000}"/>
    <cellStyle name="SvsDataLvl2Summary" xfId="41" xr:uid="{00000000-0005-0000-0000-00001E000000}"/>
    <cellStyle name="SvsDataLvl2SummFin" xfId="42" xr:uid="{00000000-0005-0000-0000-00001F000000}"/>
    <cellStyle name="SvsHdrColnum" xfId="30" xr:uid="{00000000-0005-0000-0000-000020000000}"/>
    <cellStyle name="SvsHdrColnumFirst" xfId="29" xr:uid="{00000000-0005-0000-0000-000021000000}"/>
    <cellStyle name="SvsHdrColnumLast" xfId="31" xr:uid="{00000000-0005-0000-0000-000022000000}"/>
    <cellStyle name="SvsHdrCrt" xfId="11" xr:uid="{00000000-0005-0000-0000-000023000000}"/>
    <cellStyle name="SvsHdrCrtDates" xfId="15" xr:uid="{00000000-0005-0000-0000-000024000000}"/>
    <cellStyle name="SvsHdrCrtDescFields" xfId="14" xr:uid="{00000000-0005-0000-0000-000025000000}"/>
    <cellStyle name="SvsHdrCrtDiff" xfId="27" xr:uid="{00000000-0005-0000-0000-000026000000}"/>
    <cellStyle name="SvsHdrCrtEnd" xfId="25" xr:uid="{00000000-0005-0000-0000-000027000000}"/>
    <cellStyle name="SvsHdrCrtName" xfId="13" xr:uid="{00000000-0005-0000-0000-000028000000}"/>
    <cellStyle name="SvsHdrCrtStart" xfId="24" xr:uid="{00000000-0005-0000-0000-000029000000}"/>
    <cellStyle name="SvsHdrFin" xfId="22" xr:uid="{00000000-0005-0000-0000-00002A000000}"/>
    <cellStyle name="SvsHdrFinCurYear" xfId="9" xr:uid="{00000000-0005-0000-0000-00002B000000}"/>
    <cellStyle name="SvsHdrFinsalt" xfId="8" xr:uid="{00000000-0005-0000-0000-00002C000000}"/>
    <cellStyle name="SvsHdrFinSum" xfId="23" xr:uid="{00000000-0005-0000-0000-00002D000000}"/>
    <cellStyle name="SvsHdrFinTitle" xfId="10" xr:uid="{00000000-0005-0000-0000-00002E000000}"/>
    <cellStyle name="SvsHdrFinUom" xfId="26" xr:uid="{00000000-0005-0000-0000-00002F000000}"/>
    <cellStyle name="SvsHdrLeaf" xfId="6" xr:uid="{00000000-0005-0000-0000-000030000000}"/>
    <cellStyle name="SvsHdrLeafDesc" xfId="20" xr:uid="{00000000-0005-0000-0000-000031000000}"/>
    <cellStyle name="SvsHdrLeafName" xfId="19" xr:uid="{00000000-0005-0000-0000-000032000000}"/>
    <cellStyle name="SvsHdrLeafNr" xfId="18" xr:uid="{00000000-0005-0000-0000-000033000000}"/>
    <cellStyle name="SvsHdrLevelName1" xfId="4" xr:uid="{00000000-0005-0000-0000-000034000000}"/>
    <cellStyle name="SvsHdrLevelName2" xfId="5" xr:uid="{00000000-0005-0000-0000-000035000000}"/>
    <cellStyle name="SvsHdrPeriod" xfId="7" xr:uid="{00000000-0005-0000-0000-000036000000}"/>
    <cellStyle name="SvsHdrPeriodDates" xfId="21" xr:uid="{00000000-0005-0000-0000-000037000000}"/>
    <cellStyle name="SvsHdrRespDoer" xfId="17" xr:uid="{00000000-0005-0000-0000-000038000000}"/>
    <cellStyle name="SvsHdrRespHdr" xfId="12" xr:uid="{00000000-0005-0000-0000-000039000000}"/>
    <cellStyle name="SvsHdrRespOwner" xfId="16" xr:uid="{00000000-0005-0000-0000-00003A000000}"/>
    <cellStyle name="SvsHdrRespOwnerIns" xfId="28" xr:uid="{00000000-0005-0000-0000-00003B000000}"/>
    <cellStyle name="SvsHeader" xfId="3" xr:uid="{00000000-0005-0000-0000-00003C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G70"/>
  <sheetViews>
    <sheetView tabSelected="1" zoomScaleNormal="100" workbookViewId="0">
      <selection activeCell="J2" sqref="J2:K2"/>
    </sheetView>
  </sheetViews>
  <sheetFormatPr defaultColWidth="9.21875" defaultRowHeight="12" customHeight="1" x14ac:dyDescent="0.3"/>
  <cols>
    <col min="1" max="1" width="6.5546875" style="1" customWidth="1"/>
    <col min="2" max="2" width="7.44140625" style="1" bestFit="1" customWidth="1"/>
    <col min="3" max="3" width="11.44140625" style="1" customWidth="1"/>
    <col min="4" max="4" width="30.77734375" style="1" customWidth="1"/>
    <col min="5" max="5" width="35.77734375" style="1" customWidth="1"/>
    <col min="6" max="6" width="11.44140625" style="1" customWidth="1"/>
    <col min="7" max="7" width="8.33203125" style="1" customWidth="1"/>
    <col min="8" max="8" width="17.109375" style="1" customWidth="1"/>
    <col min="9" max="9" width="16.33203125" style="1" customWidth="1"/>
    <col min="10" max="10" width="14.77734375" style="1" customWidth="1"/>
    <col min="11" max="11" width="19.77734375" style="1" customWidth="1"/>
    <col min="12" max="12" width="19.21875" style="1" customWidth="1"/>
    <col min="13" max="16384" width="9.21875" style="1"/>
  </cols>
  <sheetData>
    <row r="2" spans="1:11" ht="70.95" customHeight="1" x14ac:dyDescent="0.3">
      <c r="J2" s="46" t="s">
        <v>130</v>
      </c>
      <c r="K2" s="46"/>
    </row>
    <row r="3" spans="1:11" ht="12" customHeight="1" x14ac:dyDescent="0.3">
      <c r="C3" s="60" t="s">
        <v>129</v>
      </c>
      <c r="D3" s="61"/>
      <c r="E3" s="61"/>
      <c r="F3" s="61"/>
      <c r="G3" s="61"/>
      <c r="H3" s="61"/>
      <c r="I3" s="61"/>
      <c r="J3" s="61"/>
      <c r="K3" s="61"/>
    </row>
    <row r="4" spans="1:11" ht="64.5" customHeight="1" x14ac:dyDescent="0.3">
      <c r="A4" s="2"/>
      <c r="B4" s="2"/>
      <c r="C4" s="61"/>
      <c r="D4" s="61"/>
      <c r="E4" s="61"/>
      <c r="F4" s="61"/>
      <c r="G4" s="61"/>
      <c r="H4" s="61"/>
      <c r="I4" s="61"/>
      <c r="J4" s="61"/>
      <c r="K4" s="61"/>
    </row>
    <row r="5" spans="1:11" ht="12.75" customHeight="1" thickBot="1" x14ac:dyDescent="0.35"/>
    <row r="6" spans="1:11" ht="20.25" customHeight="1" thickBot="1" x14ac:dyDescent="0.35">
      <c r="A6" s="74" t="s">
        <v>0</v>
      </c>
      <c r="B6" s="75" t="s">
        <v>1</v>
      </c>
      <c r="C6" s="76" t="s">
        <v>2</v>
      </c>
      <c r="D6" s="76"/>
      <c r="E6" s="76"/>
      <c r="F6" s="71" t="s">
        <v>3</v>
      </c>
      <c r="G6" s="68" t="s">
        <v>4</v>
      </c>
      <c r="H6" s="68" t="s">
        <v>5</v>
      </c>
      <c r="I6" s="62" t="s">
        <v>6</v>
      </c>
      <c r="J6" s="50" t="s">
        <v>7</v>
      </c>
      <c r="K6" s="47" t="s">
        <v>8</v>
      </c>
    </row>
    <row r="7" spans="1:11" ht="20.25" customHeight="1" thickBot="1" x14ac:dyDescent="0.35">
      <c r="A7" s="74"/>
      <c r="B7" s="75"/>
      <c r="C7" s="76"/>
      <c r="D7" s="76"/>
      <c r="E7" s="76"/>
      <c r="F7" s="72"/>
      <c r="G7" s="69"/>
      <c r="H7" s="69"/>
      <c r="I7" s="63"/>
      <c r="J7" s="51"/>
      <c r="K7" s="48"/>
    </row>
    <row r="8" spans="1:11" ht="21.75" customHeight="1" thickBot="1" x14ac:dyDescent="0.35">
      <c r="A8" s="74"/>
      <c r="B8" s="75"/>
      <c r="C8" s="65" t="s">
        <v>9</v>
      </c>
      <c r="D8" s="66" t="s">
        <v>10</v>
      </c>
      <c r="E8" s="67" t="s">
        <v>11</v>
      </c>
      <c r="F8" s="72"/>
      <c r="G8" s="69"/>
      <c r="H8" s="69"/>
      <c r="I8" s="64"/>
      <c r="J8" s="52"/>
      <c r="K8" s="49"/>
    </row>
    <row r="9" spans="1:11" ht="14.25" customHeight="1" x14ac:dyDescent="0.3">
      <c r="A9" s="74"/>
      <c r="B9" s="75"/>
      <c r="C9" s="65"/>
      <c r="D9" s="66"/>
      <c r="E9" s="67"/>
      <c r="F9" s="73"/>
      <c r="G9" s="70"/>
      <c r="H9" s="70"/>
      <c r="I9" s="7" t="s">
        <v>12</v>
      </c>
      <c r="J9" s="7" t="s">
        <v>12</v>
      </c>
      <c r="K9" s="7" t="s">
        <v>12</v>
      </c>
    </row>
    <row r="10" spans="1:11" ht="24.6" customHeight="1" x14ac:dyDescent="0.3">
      <c r="A10" s="4">
        <v>1</v>
      </c>
      <c r="B10" s="5">
        <v>2</v>
      </c>
      <c r="C10" s="5">
        <v>3</v>
      </c>
      <c r="D10" s="5">
        <v>4</v>
      </c>
      <c r="E10" s="5">
        <v>5</v>
      </c>
      <c r="F10" s="5">
        <v>6</v>
      </c>
      <c r="G10" s="5">
        <v>7</v>
      </c>
      <c r="H10" s="5">
        <v>8</v>
      </c>
      <c r="I10" s="5">
        <v>9</v>
      </c>
      <c r="J10" s="5">
        <v>10</v>
      </c>
      <c r="K10" s="5">
        <v>11</v>
      </c>
    </row>
    <row r="11" spans="1:11" ht="96.75" customHeight="1" x14ac:dyDescent="0.3">
      <c r="A11" s="77" t="s">
        <v>13</v>
      </c>
      <c r="B11" s="78" t="s">
        <v>14</v>
      </c>
      <c r="C11" s="13" t="s">
        <v>15</v>
      </c>
      <c r="D11" s="9" t="s">
        <v>16</v>
      </c>
      <c r="E11" s="23" t="s">
        <v>17</v>
      </c>
      <c r="F11" s="12" t="s">
        <v>18</v>
      </c>
      <c r="G11" s="13" t="s">
        <v>19</v>
      </c>
      <c r="H11" s="13" t="s">
        <v>20</v>
      </c>
      <c r="I11" s="10">
        <v>5567</v>
      </c>
      <c r="J11" s="40">
        <f>(4588800)/1000</f>
        <v>4588.8</v>
      </c>
      <c r="K11" s="40">
        <f>(4370182.81)/1000</f>
        <v>4370.1828099999993</v>
      </c>
    </row>
    <row r="12" spans="1:11" ht="54.6" customHeight="1" x14ac:dyDescent="0.3">
      <c r="A12" s="77"/>
      <c r="B12" s="78"/>
      <c r="C12" s="13" t="s">
        <v>21</v>
      </c>
      <c r="D12" s="9" t="s">
        <v>22</v>
      </c>
      <c r="E12" s="9" t="s">
        <v>23</v>
      </c>
      <c r="F12" s="12" t="s">
        <v>18</v>
      </c>
      <c r="G12" s="13" t="s">
        <v>19</v>
      </c>
      <c r="H12" s="13" t="s">
        <v>20</v>
      </c>
      <c r="I12" s="10">
        <v>1500</v>
      </c>
      <c r="J12" s="10">
        <v>2181.6999999999998</v>
      </c>
      <c r="K12" s="10">
        <v>1981.39</v>
      </c>
    </row>
    <row r="13" spans="1:11" ht="103.35" customHeight="1" x14ac:dyDescent="0.3">
      <c r="A13" s="77"/>
      <c r="B13" s="78"/>
      <c r="C13" s="14" t="s">
        <v>26</v>
      </c>
      <c r="D13" s="15" t="s">
        <v>27</v>
      </c>
      <c r="E13" s="15" t="s">
        <v>28</v>
      </c>
      <c r="F13" s="12" t="s">
        <v>29</v>
      </c>
      <c r="G13" s="14" t="s">
        <v>30</v>
      </c>
      <c r="H13" s="14" t="s">
        <v>31</v>
      </c>
      <c r="I13" s="10">
        <v>45</v>
      </c>
      <c r="J13" s="40">
        <f>(34400)/1000</f>
        <v>34.4</v>
      </c>
      <c r="K13" s="40">
        <f>(34387.24)/1000</f>
        <v>34.387239999999998</v>
      </c>
    </row>
    <row r="14" spans="1:11" ht="97.5" customHeight="1" x14ac:dyDescent="0.3">
      <c r="A14" s="77"/>
      <c r="B14" s="78"/>
      <c r="C14" s="14" t="s">
        <v>32</v>
      </c>
      <c r="D14" s="9" t="s">
        <v>33</v>
      </c>
      <c r="E14" s="9" t="s">
        <v>34</v>
      </c>
      <c r="F14" s="12" t="s">
        <v>35</v>
      </c>
      <c r="G14" s="14" t="s">
        <v>30</v>
      </c>
      <c r="H14" s="14" t="s">
        <v>36</v>
      </c>
      <c r="I14" s="10">
        <v>1000</v>
      </c>
      <c r="J14" s="40">
        <f>(1000000)/1000</f>
        <v>1000</v>
      </c>
      <c r="K14" s="40">
        <f>(1000000)/1000</f>
        <v>1000</v>
      </c>
    </row>
    <row r="15" spans="1:11" ht="12.75" customHeight="1" x14ac:dyDescent="0.3">
      <c r="A15" s="77"/>
      <c r="B15" s="78"/>
      <c r="C15" s="53" t="s">
        <v>37</v>
      </c>
      <c r="D15" s="53"/>
      <c r="E15" s="53"/>
      <c r="F15" s="53"/>
      <c r="G15" s="53"/>
      <c r="H15" s="53"/>
      <c r="I15" s="6">
        <f>SUM(I11:I14)</f>
        <v>8112</v>
      </c>
      <c r="J15" s="6">
        <f t="shared" ref="J15:K15" si="0">SUM(J11:J14)</f>
        <v>7804.9</v>
      </c>
      <c r="K15" s="6">
        <f t="shared" si="0"/>
        <v>7385.9600499999997</v>
      </c>
    </row>
    <row r="16" spans="1:11" ht="63" customHeight="1" x14ac:dyDescent="0.3">
      <c r="A16" s="77"/>
      <c r="B16" s="78" t="s">
        <v>38</v>
      </c>
      <c r="C16" s="13" t="s">
        <v>39</v>
      </c>
      <c r="D16" s="9" t="s">
        <v>40</v>
      </c>
      <c r="E16" s="9" t="s">
        <v>41</v>
      </c>
      <c r="F16" s="12" t="s">
        <v>18</v>
      </c>
      <c r="G16" s="13" t="s">
        <v>19</v>
      </c>
      <c r="H16" s="13" t="s">
        <v>20</v>
      </c>
      <c r="I16" s="26">
        <v>4700</v>
      </c>
      <c r="J16" s="26">
        <f>(4850000)/1000</f>
        <v>4850</v>
      </c>
      <c r="K16" s="26">
        <f>(4849217.37)/1000</f>
        <v>4849.2173700000003</v>
      </c>
    </row>
    <row r="17" spans="1:11" ht="68.099999999999994" customHeight="1" x14ac:dyDescent="0.3">
      <c r="A17" s="77"/>
      <c r="B17" s="78"/>
      <c r="C17" s="13" t="s">
        <v>42</v>
      </c>
      <c r="D17" s="9" t="s">
        <v>43</v>
      </c>
      <c r="E17" s="9" t="s">
        <v>44</v>
      </c>
      <c r="F17" s="12" t="s">
        <v>45</v>
      </c>
      <c r="G17" s="13" t="s">
        <v>19</v>
      </c>
      <c r="H17" s="13" t="s">
        <v>20</v>
      </c>
      <c r="I17" s="26">
        <v>400</v>
      </c>
      <c r="J17" s="26">
        <f>(6100+62400)/1000</f>
        <v>68.5</v>
      </c>
      <c r="K17" s="26">
        <f>(5853+62400)/1000</f>
        <v>68.253</v>
      </c>
    </row>
    <row r="18" spans="1:11" ht="64.349999999999994" customHeight="1" x14ac:dyDescent="0.3">
      <c r="A18" s="77"/>
      <c r="B18" s="78"/>
      <c r="C18" s="13" t="s">
        <v>46</v>
      </c>
      <c r="D18" s="9" t="s">
        <v>47</v>
      </c>
      <c r="E18" s="9" t="s">
        <v>24</v>
      </c>
      <c r="F18" s="12" t="s">
        <v>18</v>
      </c>
      <c r="G18" s="13" t="s">
        <v>19</v>
      </c>
      <c r="H18" s="13" t="s">
        <v>48</v>
      </c>
      <c r="I18" s="27">
        <v>230</v>
      </c>
      <c r="J18" s="26">
        <f>(33000+18000+29300+9000+16700+15000+8400+2900+18700+6000+10000+11700+3400+8400+4200+3500+8400+3000+5300+8400+5000+1100+5500)/1000</f>
        <v>234.9</v>
      </c>
      <c r="K18" s="26">
        <f>(2649.92+8400+4199+3500+8400+3000+5300+8399.06+4613.63+1052.13+5223.43+33000+17999.57+26270.13+8931.64+15248.26+14975.59+7258.09+2876.99+17725.58+6000+9999.82+11699.02)/1000</f>
        <v>226.72186000000002</v>
      </c>
    </row>
    <row r="19" spans="1:11" ht="13.5" customHeight="1" x14ac:dyDescent="0.3">
      <c r="A19" s="77"/>
      <c r="B19" s="78"/>
      <c r="C19" s="57" t="s">
        <v>49</v>
      </c>
      <c r="D19" s="54" t="s">
        <v>50</v>
      </c>
      <c r="E19" s="54" t="s">
        <v>51</v>
      </c>
      <c r="F19" s="55" t="s">
        <v>18</v>
      </c>
      <c r="G19" s="57" t="s">
        <v>19</v>
      </c>
      <c r="H19" s="58" t="s">
        <v>48</v>
      </c>
      <c r="I19" s="119">
        <v>9355.2999999999993</v>
      </c>
      <c r="J19" s="113">
        <v>13767.7</v>
      </c>
      <c r="K19" s="113">
        <v>13388.76</v>
      </c>
    </row>
    <row r="20" spans="1:11" ht="54" customHeight="1" x14ac:dyDescent="0.3">
      <c r="A20" s="77"/>
      <c r="B20" s="78"/>
      <c r="C20" s="57"/>
      <c r="D20" s="54"/>
      <c r="E20" s="54"/>
      <c r="F20" s="56"/>
      <c r="G20" s="57"/>
      <c r="H20" s="59"/>
      <c r="I20" s="119"/>
      <c r="J20" s="115"/>
      <c r="K20" s="115"/>
    </row>
    <row r="21" spans="1:11" ht="30" customHeight="1" x14ac:dyDescent="0.3">
      <c r="A21" s="77"/>
      <c r="B21" s="78"/>
      <c r="C21" s="57" t="s">
        <v>52</v>
      </c>
      <c r="D21" s="54" t="s">
        <v>53</v>
      </c>
      <c r="E21" s="54" t="s">
        <v>54</v>
      </c>
      <c r="F21" s="80" t="s">
        <v>55</v>
      </c>
      <c r="G21" s="57" t="s">
        <v>19</v>
      </c>
      <c r="H21" s="57" t="s">
        <v>20</v>
      </c>
      <c r="I21" s="119">
        <v>35</v>
      </c>
      <c r="J21" s="106">
        <f>(35000)/1000</f>
        <v>35</v>
      </c>
      <c r="K21" s="106">
        <v>8.1</v>
      </c>
    </row>
    <row r="22" spans="1:11" ht="45" customHeight="1" x14ac:dyDescent="0.3">
      <c r="A22" s="77"/>
      <c r="B22" s="78"/>
      <c r="C22" s="57"/>
      <c r="D22" s="54"/>
      <c r="E22" s="54"/>
      <c r="F22" s="80"/>
      <c r="G22" s="57"/>
      <c r="H22" s="57"/>
      <c r="I22" s="119"/>
      <c r="J22" s="110"/>
      <c r="K22" s="110"/>
    </row>
    <row r="23" spans="1:11" ht="45" customHeight="1" x14ac:dyDescent="0.3">
      <c r="A23" s="77"/>
      <c r="B23" s="78"/>
      <c r="C23" s="58" t="s">
        <v>56</v>
      </c>
      <c r="D23" s="85" t="s">
        <v>57</v>
      </c>
      <c r="E23" s="85" t="s">
        <v>58</v>
      </c>
      <c r="F23" s="55" t="s">
        <v>45</v>
      </c>
      <c r="G23" s="58" t="s">
        <v>19</v>
      </c>
      <c r="H23" s="58" t="s">
        <v>20</v>
      </c>
      <c r="I23" s="113">
        <v>1000</v>
      </c>
      <c r="J23" s="106">
        <v>1434.9</v>
      </c>
      <c r="K23" s="116">
        <v>1498.66</v>
      </c>
    </row>
    <row r="24" spans="1:11" ht="10.5" customHeight="1" x14ac:dyDescent="0.3">
      <c r="A24" s="77"/>
      <c r="B24" s="78"/>
      <c r="C24" s="59"/>
      <c r="D24" s="86"/>
      <c r="E24" s="86"/>
      <c r="F24" s="56"/>
      <c r="G24" s="59"/>
      <c r="H24" s="59"/>
      <c r="I24" s="114"/>
      <c r="J24" s="109"/>
      <c r="K24" s="117"/>
    </row>
    <row r="25" spans="1:11" ht="45" customHeight="1" x14ac:dyDescent="0.3">
      <c r="A25" s="77"/>
      <c r="B25" s="78"/>
      <c r="C25" s="59"/>
      <c r="D25" s="86"/>
      <c r="E25" s="86"/>
      <c r="F25" s="56"/>
      <c r="G25" s="59"/>
      <c r="H25" s="59"/>
      <c r="I25" s="114"/>
      <c r="J25" s="109"/>
      <c r="K25" s="117"/>
    </row>
    <row r="26" spans="1:11" ht="45" customHeight="1" x14ac:dyDescent="0.3">
      <c r="A26" s="77"/>
      <c r="B26" s="78"/>
      <c r="C26" s="59"/>
      <c r="D26" s="86"/>
      <c r="E26" s="86"/>
      <c r="F26" s="56"/>
      <c r="G26" s="59"/>
      <c r="H26" s="59"/>
      <c r="I26" s="114"/>
      <c r="J26" s="109"/>
      <c r="K26" s="117"/>
    </row>
    <row r="27" spans="1:11" ht="82.5" customHeight="1" x14ac:dyDescent="0.3">
      <c r="A27" s="77"/>
      <c r="B27" s="78"/>
      <c r="C27" s="84"/>
      <c r="D27" s="87"/>
      <c r="E27" s="87"/>
      <c r="F27" s="88"/>
      <c r="G27" s="84"/>
      <c r="H27" s="84"/>
      <c r="I27" s="115"/>
      <c r="J27" s="110"/>
      <c r="K27" s="118"/>
    </row>
    <row r="28" spans="1:11" ht="157.5" customHeight="1" x14ac:dyDescent="0.3">
      <c r="A28" s="77"/>
      <c r="B28" s="78"/>
      <c r="C28" s="13" t="s">
        <v>59</v>
      </c>
      <c r="D28" s="16" t="s">
        <v>60</v>
      </c>
      <c r="E28" s="16" t="s">
        <v>61</v>
      </c>
      <c r="F28" s="12" t="s">
        <v>62</v>
      </c>
      <c r="G28" s="11" t="s">
        <v>30</v>
      </c>
      <c r="H28" s="11" t="s">
        <v>20</v>
      </c>
      <c r="I28" s="22">
        <v>864.4</v>
      </c>
      <c r="J28" s="41">
        <f>(1976900)/1000</f>
        <v>1976.9</v>
      </c>
      <c r="K28" s="41">
        <f>(1588056.31)/1000</f>
        <v>1588.0563100000002</v>
      </c>
    </row>
    <row r="29" spans="1:11" ht="12.75" customHeight="1" x14ac:dyDescent="0.3">
      <c r="A29" s="77"/>
      <c r="B29" s="78"/>
      <c r="C29" s="81" t="s">
        <v>63</v>
      </c>
      <c r="D29" s="82"/>
      <c r="E29" s="82"/>
      <c r="F29" s="82"/>
      <c r="G29" s="82"/>
      <c r="H29" s="83"/>
      <c r="I29" s="30">
        <f>SUM(I16:I28)</f>
        <v>16584.7</v>
      </c>
      <c r="J29" s="30">
        <f t="shared" ref="J29:K29" si="1">SUM(J16:J28)</f>
        <v>22367.9</v>
      </c>
      <c r="K29" s="30">
        <f t="shared" si="1"/>
        <v>21627.768539999997</v>
      </c>
    </row>
    <row r="30" spans="1:11" ht="55.35" customHeight="1" x14ac:dyDescent="0.3">
      <c r="A30" s="77"/>
      <c r="B30" s="18"/>
      <c r="C30" s="14" t="s">
        <v>64</v>
      </c>
      <c r="D30" s="15" t="s">
        <v>65</v>
      </c>
      <c r="E30" s="15" t="s">
        <v>66</v>
      </c>
      <c r="F30" s="14" t="s">
        <v>67</v>
      </c>
      <c r="G30" s="14" t="s">
        <v>68</v>
      </c>
      <c r="H30" s="14" t="s">
        <v>20</v>
      </c>
      <c r="I30" s="28">
        <v>100</v>
      </c>
      <c r="J30" s="28">
        <f>(11300+20000+5000)/1000</f>
        <v>36.299999999999997</v>
      </c>
      <c r="K30" s="28">
        <f>(10890+19597.84+5000)/1000</f>
        <v>35.487839999999998</v>
      </c>
    </row>
    <row r="31" spans="1:11" ht="12.75" customHeight="1" x14ac:dyDescent="0.3">
      <c r="A31" s="77"/>
      <c r="B31" s="18"/>
      <c r="C31" s="53" t="s">
        <v>69</v>
      </c>
      <c r="D31" s="53"/>
      <c r="E31" s="53"/>
      <c r="F31" s="53"/>
      <c r="G31" s="53"/>
      <c r="H31" s="53"/>
      <c r="I31" s="31">
        <f>SUM(I30)</f>
        <v>100</v>
      </c>
      <c r="J31" s="31">
        <f t="shared" ref="J31:K31" si="2">SUM(J30)</f>
        <v>36.299999999999997</v>
      </c>
      <c r="K31" s="31">
        <f t="shared" si="2"/>
        <v>35.487839999999998</v>
      </c>
    </row>
    <row r="32" spans="1:11" ht="62.1" customHeight="1" x14ac:dyDescent="0.3">
      <c r="A32" s="77"/>
      <c r="B32" s="78"/>
      <c r="C32" s="14" t="s">
        <v>70</v>
      </c>
      <c r="D32" s="15" t="s">
        <v>71</v>
      </c>
      <c r="E32" s="15" t="s">
        <v>72</v>
      </c>
      <c r="F32" s="12" t="s">
        <v>73</v>
      </c>
      <c r="G32" s="14" t="s">
        <v>19</v>
      </c>
      <c r="H32" s="14" t="s">
        <v>20</v>
      </c>
      <c r="I32" s="28">
        <v>0</v>
      </c>
      <c r="J32" s="28">
        <v>0</v>
      </c>
      <c r="K32" s="28">
        <v>0</v>
      </c>
    </row>
    <row r="33" spans="1:11" ht="132.6" customHeight="1" x14ac:dyDescent="0.3">
      <c r="A33" s="77"/>
      <c r="B33" s="78"/>
      <c r="C33" s="13" t="s">
        <v>74</v>
      </c>
      <c r="D33" s="9" t="s">
        <v>75</v>
      </c>
      <c r="E33" s="24" t="s">
        <v>76</v>
      </c>
      <c r="F33" s="12" t="s">
        <v>18</v>
      </c>
      <c r="G33" s="13" t="s">
        <v>19</v>
      </c>
      <c r="H33" s="13" t="s">
        <v>20</v>
      </c>
      <c r="I33" s="27">
        <v>6.1</v>
      </c>
      <c r="J33" s="27">
        <v>0</v>
      </c>
      <c r="K33" s="26">
        <v>0</v>
      </c>
    </row>
    <row r="34" spans="1:11" ht="61.35" customHeight="1" x14ac:dyDescent="0.3">
      <c r="A34" s="77"/>
      <c r="B34" s="78"/>
      <c r="C34" s="14" t="s">
        <v>77</v>
      </c>
      <c r="D34" s="15" t="s">
        <v>78</v>
      </c>
      <c r="E34" s="15" t="s">
        <v>79</v>
      </c>
      <c r="F34" s="14" t="s">
        <v>80</v>
      </c>
      <c r="G34" s="14" t="s">
        <v>81</v>
      </c>
      <c r="H34" s="14" t="s">
        <v>20</v>
      </c>
      <c r="I34" s="28">
        <v>22</v>
      </c>
      <c r="J34" s="28">
        <f>(24500)/1000</f>
        <v>24.5</v>
      </c>
      <c r="K34" s="28">
        <f>(18755)/1000</f>
        <v>18.754999999999999</v>
      </c>
    </row>
    <row r="35" spans="1:11" ht="12.75" customHeight="1" x14ac:dyDescent="0.3">
      <c r="A35" s="77"/>
      <c r="B35" s="78"/>
      <c r="C35" s="53" t="s">
        <v>82</v>
      </c>
      <c r="D35" s="53"/>
      <c r="E35" s="53"/>
      <c r="F35" s="53"/>
      <c r="G35" s="53"/>
      <c r="H35" s="53"/>
      <c r="I35" s="31">
        <f>SUM(I32:I34)</f>
        <v>28.1</v>
      </c>
      <c r="J35" s="31">
        <f t="shared" ref="J35:K35" si="3">SUM(J32:J34)</f>
        <v>24.5</v>
      </c>
      <c r="K35" s="31">
        <f t="shared" si="3"/>
        <v>18.754999999999999</v>
      </c>
    </row>
    <row r="36" spans="1:11" ht="83.1" customHeight="1" x14ac:dyDescent="0.3">
      <c r="A36" s="77"/>
      <c r="B36" s="18"/>
      <c r="C36" s="20" t="s">
        <v>83</v>
      </c>
      <c r="D36" s="21" t="s">
        <v>84</v>
      </c>
      <c r="E36" s="21" t="s">
        <v>85</v>
      </c>
      <c r="F36" s="20" t="s">
        <v>45</v>
      </c>
      <c r="G36" s="20" t="s">
        <v>19</v>
      </c>
      <c r="H36" s="20" t="s">
        <v>20</v>
      </c>
      <c r="I36" s="32">
        <v>2800</v>
      </c>
      <c r="J36" s="32">
        <f>(450000+600000)/1000</f>
        <v>1050</v>
      </c>
      <c r="K36" s="32">
        <f>0+0</f>
        <v>0</v>
      </c>
    </row>
    <row r="37" spans="1:11" ht="83.1" customHeight="1" x14ac:dyDescent="0.3">
      <c r="A37" s="77"/>
      <c r="B37" s="18"/>
      <c r="C37" s="14" t="s">
        <v>86</v>
      </c>
      <c r="D37" s="15" t="s">
        <v>87</v>
      </c>
      <c r="E37" s="15" t="s">
        <v>88</v>
      </c>
      <c r="F37" s="14" t="s">
        <v>67</v>
      </c>
      <c r="G37" s="14" t="s">
        <v>19</v>
      </c>
      <c r="H37" s="14" t="s">
        <v>20</v>
      </c>
      <c r="I37" s="28">
        <v>150</v>
      </c>
      <c r="J37" s="28">
        <v>0</v>
      </c>
      <c r="K37" s="28">
        <v>0</v>
      </c>
    </row>
    <row r="38" spans="1:11" ht="12.75" customHeight="1" x14ac:dyDescent="0.3">
      <c r="A38" s="77"/>
      <c r="B38" s="18"/>
      <c r="C38" s="53" t="s">
        <v>89</v>
      </c>
      <c r="D38" s="53"/>
      <c r="E38" s="53"/>
      <c r="F38" s="53"/>
      <c r="G38" s="53"/>
      <c r="H38" s="53"/>
      <c r="I38" s="31">
        <f t="shared" ref="I38:K38" si="4">SUM(I36:I37)</f>
        <v>2950</v>
      </c>
      <c r="J38" s="31">
        <f t="shared" si="4"/>
        <v>1050</v>
      </c>
      <c r="K38" s="31">
        <f t="shared" si="4"/>
        <v>0</v>
      </c>
    </row>
    <row r="39" spans="1:11" ht="12.75" customHeight="1" x14ac:dyDescent="0.3">
      <c r="A39" s="77"/>
      <c r="B39" s="79" t="s">
        <v>90</v>
      </c>
      <c r="C39" s="79"/>
      <c r="D39" s="79"/>
      <c r="E39" s="79"/>
      <c r="F39" s="79"/>
      <c r="G39" s="79"/>
      <c r="H39" s="79"/>
      <c r="I39" s="33">
        <f>I35+I31+I29+I15</f>
        <v>24824.799999999999</v>
      </c>
      <c r="J39" s="33">
        <f t="shared" ref="J39:K39" si="5">J35+J31+J29+J15</f>
        <v>30233.599999999999</v>
      </c>
      <c r="K39" s="33">
        <f t="shared" si="5"/>
        <v>29067.971429999998</v>
      </c>
    </row>
    <row r="40" spans="1:11" ht="35.25" customHeight="1" x14ac:dyDescent="0.3">
      <c r="A40" s="77" t="s">
        <v>91</v>
      </c>
      <c r="B40" s="93" t="s">
        <v>92</v>
      </c>
      <c r="C40" s="13" t="s">
        <v>25</v>
      </c>
      <c r="D40" s="9" t="s">
        <v>25</v>
      </c>
      <c r="E40" s="9" t="s">
        <v>93</v>
      </c>
      <c r="F40" s="12" t="s">
        <v>93</v>
      </c>
      <c r="G40" s="13" t="s">
        <v>93</v>
      </c>
      <c r="H40" s="13" t="s">
        <v>93</v>
      </c>
      <c r="I40" s="27" t="s">
        <v>93</v>
      </c>
      <c r="J40" s="27" t="s">
        <v>24</v>
      </c>
      <c r="K40" s="27" t="s">
        <v>24</v>
      </c>
    </row>
    <row r="41" spans="1:11" ht="12.75" customHeight="1" x14ac:dyDescent="0.3">
      <c r="A41" s="77"/>
      <c r="B41" s="94"/>
      <c r="C41" s="53" t="s">
        <v>94</v>
      </c>
      <c r="D41" s="53"/>
      <c r="E41" s="53"/>
      <c r="F41" s="53"/>
      <c r="G41" s="53"/>
      <c r="H41" s="53"/>
      <c r="I41" s="31">
        <f>SUM(I40:I40)</f>
        <v>0</v>
      </c>
      <c r="J41" s="31">
        <f t="shared" ref="J41:K41" si="6">SUM(J40:J40)</f>
        <v>0</v>
      </c>
      <c r="K41" s="31">
        <f t="shared" si="6"/>
        <v>0</v>
      </c>
    </row>
    <row r="42" spans="1:11" ht="60" customHeight="1" x14ac:dyDescent="0.3">
      <c r="A42" s="77"/>
      <c r="B42" s="78" t="s">
        <v>95</v>
      </c>
      <c r="C42" s="58" t="s">
        <v>96</v>
      </c>
      <c r="D42" s="85" t="s">
        <v>97</v>
      </c>
      <c r="E42" s="85" t="s">
        <v>98</v>
      </c>
      <c r="F42" s="55" t="s">
        <v>55</v>
      </c>
      <c r="G42" s="58" t="s">
        <v>68</v>
      </c>
      <c r="H42" s="58" t="s">
        <v>20</v>
      </c>
      <c r="I42" s="106">
        <v>640.5</v>
      </c>
      <c r="J42" s="106">
        <v>915.4</v>
      </c>
      <c r="K42" s="106">
        <v>770.7</v>
      </c>
    </row>
    <row r="43" spans="1:11" ht="52.5" customHeight="1" x14ac:dyDescent="0.3">
      <c r="A43" s="77"/>
      <c r="B43" s="78"/>
      <c r="C43" s="103"/>
      <c r="D43" s="103"/>
      <c r="E43" s="103"/>
      <c r="F43" s="56"/>
      <c r="G43" s="103"/>
      <c r="H43" s="103"/>
      <c r="I43" s="107"/>
      <c r="J43" s="109"/>
      <c r="K43" s="109"/>
    </row>
    <row r="44" spans="1:11" ht="69.75" customHeight="1" x14ac:dyDescent="0.3">
      <c r="A44" s="77"/>
      <c r="B44" s="78"/>
      <c r="C44" s="104"/>
      <c r="D44" s="104"/>
      <c r="E44" s="105"/>
      <c r="F44" s="105"/>
      <c r="G44" s="105"/>
      <c r="H44" s="105"/>
      <c r="I44" s="108"/>
      <c r="J44" s="109"/>
      <c r="K44" s="109"/>
    </row>
    <row r="45" spans="1:11" ht="34.5" customHeight="1" x14ac:dyDescent="0.3">
      <c r="A45" s="77"/>
      <c r="B45" s="78"/>
      <c r="C45" s="104"/>
      <c r="D45" s="104"/>
      <c r="E45" s="105"/>
      <c r="F45" s="105"/>
      <c r="G45" s="105"/>
      <c r="H45" s="105"/>
      <c r="I45" s="108"/>
      <c r="J45" s="109"/>
      <c r="K45" s="109"/>
    </row>
    <row r="46" spans="1:11" ht="73.5" customHeight="1" x14ac:dyDescent="0.3">
      <c r="A46" s="77"/>
      <c r="B46" s="78"/>
      <c r="C46" s="104"/>
      <c r="D46" s="104"/>
      <c r="E46" s="105"/>
      <c r="F46" s="105"/>
      <c r="G46" s="105"/>
      <c r="H46" s="105"/>
      <c r="I46" s="108"/>
      <c r="J46" s="110"/>
      <c r="K46" s="110"/>
    </row>
    <row r="47" spans="1:11" ht="46.5" customHeight="1" x14ac:dyDescent="0.3">
      <c r="A47" s="77"/>
      <c r="B47" s="78"/>
      <c r="C47" s="14" t="s">
        <v>99</v>
      </c>
      <c r="D47" s="15" t="s">
        <v>100</v>
      </c>
      <c r="E47" s="15" t="s">
        <v>24</v>
      </c>
      <c r="F47" s="12" t="s">
        <v>18</v>
      </c>
      <c r="G47" s="14" t="s">
        <v>68</v>
      </c>
      <c r="H47" s="14" t="s">
        <v>20</v>
      </c>
      <c r="I47" s="28">
        <f>600+1234.6</f>
        <v>1834.6</v>
      </c>
      <c r="J47" s="28">
        <f>(1321700+600000+16500)/1000</f>
        <v>1938.2</v>
      </c>
      <c r="K47" s="28">
        <f>(1321700+599999+16457)/1000</f>
        <v>1938.1559999999999</v>
      </c>
    </row>
    <row r="48" spans="1:11" x14ac:dyDescent="0.3">
      <c r="A48" s="77"/>
      <c r="B48" s="78"/>
      <c r="C48" s="53" t="s">
        <v>101</v>
      </c>
      <c r="D48" s="53"/>
      <c r="E48" s="53"/>
      <c r="F48" s="53"/>
      <c r="G48" s="53"/>
      <c r="H48" s="53"/>
      <c r="I48" s="31">
        <f>SUM(I42:I47)</f>
        <v>2475.1</v>
      </c>
      <c r="J48" s="31">
        <f t="shared" ref="J48:K48" si="7">SUM(J42:J47)</f>
        <v>2853.6</v>
      </c>
      <c r="K48" s="31">
        <f t="shared" si="7"/>
        <v>2708.8559999999998</v>
      </c>
    </row>
    <row r="49" spans="1:59" ht="53.1" customHeight="1" x14ac:dyDescent="0.3">
      <c r="A49" s="77"/>
      <c r="B49" s="78" t="s">
        <v>102</v>
      </c>
      <c r="C49" s="13" t="s">
        <v>103</v>
      </c>
      <c r="D49" s="9" t="s">
        <v>104</v>
      </c>
      <c r="E49" s="9" t="s">
        <v>105</v>
      </c>
      <c r="F49" s="12" t="s">
        <v>106</v>
      </c>
      <c r="G49" s="13" t="s">
        <v>30</v>
      </c>
      <c r="H49" s="13" t="s">
        <v>20</v>
      </c>
      <c r="I49" s="27">
        <v>100</v>
      </c>
      <c r="J49" s="27">
        <f>(13100+300700+48000)/1000</f>
        <v>361.8</v>
      </c>
      <c r="K49" s="26">
        <v>357.8</v>
      </c>
    </row>
    <row r="50" spans="1:59" ht="113.85" customHeight="1" x14ac:dyDescent="0.3">
      <c r="A50" s="77"/>
      <c r="B50" s="78"/>
      <c r="C50" s="17" t="s">
        <v>107</v>
      </c>
      <c r="D50" s="15" t="s">
        <v>108</v>
      </c>
      <c r="E50" s="19" t="s">
        <v>109</v>
      </c>
      <c r="F50" s="12" t="s">
        <v>18</v>
      </c>
      <c r="G50" s="14" t="s">
        <v>110</v>
      </c>
      <c r="H50" s="14" t="s">
        <v>20</v>
      </c>
      <c r="I50" s="34">
        <v>124</v>
      </c>
      <c r="J50" s="34">
        <f>(20000+104000)/1000</f>
        <v>124</v>
      </c>
      <c r="K50" s="34">
        <f>(0+2904)/1000</f>
        <v>2.9039999999999999</v>
      </c>
    </row>
    <row r="51" spans="1:59" ht="12.75" customHeight="1" x14ac:dyDescent="0.3">
      <c r="A51" s="77"/>
      <c r="B51" s="78"/>
      <c r="C51" s="53" t="s">
        <v>111</v>
      </c>
      <c r="D51" s="95"/>
      <c r="E51" s="95"/>
      <c r="F51" s="95"/>
      <c r="G51" s="95"/>
      <c r="H51" s="95"/>
      <c r="I51" s="31">
        <f>SUM(I49:I50)</f>
        <v>224</v>
      </c>
      <c r="J51" s="31">
        <f t="shared" ref="J51:K51" si="8">SUM(J49:J50)</f>
        <v>485.8</v>
      </c>
      <c r="K51" s="31">
        <f t="shared" si="8"/>
        <v>360.70400000000001</v>
      </c>
    </row>
    <row r="52" spans="1:59" ht="12.75" customHeight="1" x14ac:dyDescent="0.3">
      <c r="A52" s="77"/>
      <c r="B52" s="79" t="s">
        <v>112</v>
      </c>
      <c r="C52" s="79"/>
      <c r="D52" s="79"/>
      <c r="E52" s="79"/>
      <c r="F52" s="79"/>
      <c r="G52" s="79"/>
      <c r="H52" s="79"/>
      <c r="I52" s="92">
        <f>I51+I48+I41</f>
        <v>2699.1</v>
      </c>
      <c r="J52" s="111">
        <f t="shared" ref="J52:K52" si="9">J51+J48+J41</f>
        <v>3339.4</v>
      </c>
      <c r="K52" s="111">
        <f t="shared" si="9"/>
        <v>3069.56</v>
      </c>
    </row>
    <row r="53" spans="1:59" ht="12.75" customHeight="1" x14ac:dyDescent="0.3">
      <c r="A53" s="77"/>
      <c r="B53" s="79"/>
      <c r="C53" s="79"/>
      <c r="D53" s="79"/>
      <c r="E53" s="79"/>
      <c r="F53" s="79"/>
      <c r="G53" s="79"/>
      <c r="H53" s="79"/>
      <c r="I53" s="92"/>
      <c r="J53" s="112"/>
      <c r="K53" s="112"/>
    </row>
    <row r="54" spans="1:59" ht="48" customHeight="1" x14ac:dyDescent="0.3">
      <c r="A54" s="77" t="s">
        <v>113</v>
      </c>
      <c r="B54" s="78" t="s">
        <v>114</v>
      </c>
      <c r="C54" s="13" t="s">
        <v>115</v>
      </c>
      <c r="D54" s="9" t="s">
        <v>116</v>
      </c>
      <c r="E54" s="9" t="s">
        <v>117</v>
      </c>
      <c r="F54" s="12" t="s">
        <v>18</v>
      </c>
      <c r="G54" s="13" t="s">
        <v>19</v>
      </c>
      <c r="H54" s="13" t="s">
        <v>20</v>
      </c>
      <c r="I54" s="27">
        <v>5</v>
      </c>
      <c r="J54" s="26">
        <v>10</v>
      </c>
      <c r="K54" s="26">
        <v>10</v>
      </c>
    </row>
    <row r="55" spans="1:59" ht="22.5" customHeight="1" x14ac:dyDescent="0.3">
      <c r="A55" s="77"/>
      <c r="B55" s="78"/>
      <c r="C55" s="53" t="s">
        <v>118</v>
      </c>
      <c r="D55" s="53"/>
      <c r="E55" s="53"/>
      <c r="F55" s="53"/>
      <c r="G55" s="53"/>
      <c r="H55" s="53"/>
      <c r="I55" s="31">
        <f>SUM(I54:I54)</f>
        <v>5</v>
      </c>
      <c r="J55" s="31">
        <f t="shared" ref="J55:K55" si="10">SUM(J54:J54)</f>
        <v>10</v>
      </c>
      <c r="K55" s="31">
        <f t="shared" si="10"/>
        <v>10</v>
      </c>
    </row>
    <row r="56" spans="1:59" ht="12.75" customHeight="1" x14ac:dyDescent="0.3">
      <c r="A56" s="77"/>
      <c r="B56" s="79" t="s">
        <v>119</v>
      </c>
      <c r="C56" s="79"/>
      <c r="D56" s="79"/>
      <c r="E56" s="79"/>
      <c r="F56" s="79"/>
      <c r="G56" s="79"/>
      <c r="H56" s="79"/>
      <c r="I56" s="33">
        <f>SUM(I55)</f>
        <v>5</v>
      </c>
      <c r="J56" s="33">
        <f t="shared" ref="J56:K56" si="11">SUM(J55)</f>
        <v>10</v>
      </c>
      <c r="K56" s="33">
        <f t="shared" si="11"/>
        <v>10</v>
      </c>
    </row>
    <row r="57" spans="1:59" ht="51" customHeight="1" x14ac:dyDescent="0.3">
      <c r="A57" s="77" t="s">
        <v>120</v>
      </c>
      <c r="B57" s="78" t="s">
        <v>121</v>
      </c>
      <c r="C57" s="8" t="s">
        <v>122</v>
      </c>
      <c r="D57" s="8" t="s">
        <v>123</v>
      </c>
      <c r="E57" s="8" t="s">
        <v>124</v>
      </c>
      <c r="F57" s="12" t="s">
        <v>18</v>
      </c>
      <c r="G57" s="8" t="s">
        <v>19</v>
      </c>
      <c r="H57" s="8" t="s">
        <v>20</v>
      </c>
      <c r="I57" s="35">
        <v>3</v>
      </c>
      <c r="J57" s="43">
        <v>3</v>
      </c>
      <c r="K57" s="43">
        <v>3</v>
      </c>
    </row>
    <row r="58" spans="1:59" s="3" customFormat="1" ht="11.25" customHeight="1" x14ac:dyDescent="0.3">
      <c r="A58" s="77"/>
      <c r="B58" s="78"/>
      <c r="C58" s="90" t="s">
        <v>125</v>
      </c>
      <c r="D58" s="90"/>
      <c r="E58" s="90"/>
      <c r="F58" s="90"/>
      <c r="G58" s="90"/>
      <c r="H58" s="91"/>
      <c r="I58" s="36">
        <f>SUM(I57)</f>
        <v>3</v>
      </c>
      <c r="J58" s="36">
        <f t="shared" ref="J58:K58" si="12">SUM(J57)</f>
        <v>3</v>
      </c>
      <c r="K58" s="36">
        <f t="shared" si="12"/>
        <v>3</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row>
    <row r="59" spans="1:59" ht="12.75" customHeight="1" x14ac:dyDescent="0.3">
      <c r="A59" s="77"/>
      <c r="B59" s="89" t="s">
        <v>126</v>
      </c>
      <c r="C59" s="89"/>
      <c r="D59" s="89"/>
      <c r="E59" s="89"/>
      <c r="F59" s="89"/>
      <c r="G59" s="89"/>
      <c r="H59" s="89"/>
      <c r="I59" s="33">
        <f>SUM(I57)</f>
        <v>3</v>
      </c>
      <c r="J59" s="33">
        <f t="shared" ref="J59:K59" si="13">SUM(J57)</f>
        <v>3</v>
      </c>
      <c r="K59" s="33">
        <f t="shared" si="13"/>
        <v>3</v>
      </c>
    </row>
    <row r="60" spans="1:59" ht="32.549999999999997" customHeight="1" x14ac:dyDescent="0.3">
      <c r="A60" s="77"/>
      <c r="B60" s="102"/>
      <c r="C60" s="13" t="s">
        <v>25</v>
      </c>
      <c r="D60" s="9" t="s">
        <v>25</v>
      </c>
      <c r="E60" s="9" t="s">
        <v>25</v>
      </c>
      <c r="F60" s="12" t="s">
        <v>25</v>
      </c>
      <c r="G60" s="13" t="s">
        <v>25</v>
      </c>
      <c r="H60" s="13" t="s">
        <v>25</v>
      </c>
      <c r="I60" s="29" t="s">
        <v>25</v>
      </c>
      <c r="J60" s="29" t="s">
        <v>24</v>
      </c>
      <c r="K60" s="29" t="s">
        <v>25</v>
      </c>
    </row>
    <row r="61" spans="1:59" ht="12" customHeight="1" x14ac:dyDescent="0.3">
      <c r="A61" s="77"/>
      <c r="B61" s="102"/>
      <c r="C61" s="97" t="s">
        <v>127</v>
      </c>
      <c r="D61" s="97"/>
      <c r="E61" s="97"/>
      <c r="F61" s="97"/>
      <c r="G61" s="97"/>
      <c r="H61" s="98"/>
      <c r="I61" s="37">
        <f>SUM(I60:I60)</f>
        <v>0</v>
      </c>
      <c r="J61" s="37">
        <f>SUM(J60:J60)</f>
        <v>0</v>
      </c>
      <c r="K61" s="37">
        <f>SUM(K60:K60)</f>
        <v>0</v>
      </c>
    </row>
    <row r="62" spans="1:59" ht="12" customHeight="1" x14ac:dyDescent="0.3">
      <c r="A62" s="77"/>
      <c r="B62" s="99" t="s">
        <v>128</v>
      </c>
      <c r="C62" s="99"/>
      <c r="D62" s="99"/>
      <c r="E62" s="99"/>
      <c r="F62" s="99"/>
      <c r="G62" s="99"/>
      <c r="H62" s="99"/>
      <c r="I62" s="38">
        <f>SUM(I61)</f>
        <v>0</v>
      </c>
      <c r="J62" s="38">
        <f t="shared" ref="J62:K62" si="14">SUM(J61)</f>
        <v>0</v>
      </c>
      <c r="K62" s="38">
        <f t="shared" si="14"/>
        <v>0</v>
      </c>
    </row>
    <row r="63" spans="1:59" ht="12" customHeight="1" x14ac:dyDescent="0.3">
      <c r="A63" s="100"/>
      <c r="B63" s="100"/>
      <c r="C63" s="100"/>
      <c r="D63" s="100"/>
      <c r="I63" s="25"/>
      <c r="J63" s="25"/>
      <c r="K63" s="25"/>
    </row>
    <row r="64" spans="1:59" s="44" customFormat="1" ht="12" customHeight="1" x14ac:dyDescent="0.3">
      <c r="A64" s="101"/>
      <c r="B64" s="101"/>
      <c r="C64" s="101"/>
      <c r="D64" s="101"/>
      <c r="J64" s="45"/>
    </row>
    <row r="65" spans="1:11" ht="12" customHeight="1" x14ac:dyDescent="0.3">
      <c r="J65" s="39"/>
    </row>
    <row r="66" spans="1:11" ht="12" customHeight="1" x14ac:dyDescent="0.3">
      <c r="A66" s="100"/>
      <c r="B66" s="100"/>
      <c r="C66" s="100"/>
      <c r="D66" s="100"/>
      <c r="J66" s="42"/>
      <c r="K66" s="42"/>
    </row>
    <row r="67" spans="1:11" ht="12" customHeight="1" x14ac:dyDescent="0.3">
      <c r="A67" s="96"/>
      <c r="B67" s="96"/>
      <c r="C67" s="96"/>
      <c r="D67" s="96"/>
      <c r="J67" s="42"/>
      <c r="K67" s="42"/>
    </row>
    <row r="69" spans="1:11" ht="12" customHeight="1" x14ac:dyDescent="0.3">
      <c r="A69" s="100"/>
      <c r="B69" s="100"/>
      <c r="C69" s="100"/>
      <c r="D69" s="100"/>
    </row>
    <row r="70" spans="1:11" ht="12" customHeight="1" x14ac:dyDescent="0.3">
      <c r="A70" s="96"/>
      <c r="B70" s="96"/>
      <c r="C70" s="96"/>
      <c r="D70" s="96"/>
    </row>
  </sheetData>
  <mergeCells count="89">
    <mergeCell ref="I23:I27"/>
    <mergeCell ref="K23:K27"/>
    <mergeCell ref="J23:J27"/>
    <mergeCell ref="I19:I20"/>
    <mergeCell ref="K19:K20"/>
    <mergeCell ref="I21:I22"/>
    <mergeCell ref="K21:K22"/>
    <mergeCell ref="J19:J20"/>
    <mergeCell ref="J21:J22"/>
    <mergeCell ref="I42:I46"/>
    <mergeCell ref="K42:K46"/>
    <mergeCell ref="J52:J53"/>
    <mergeCell ref="K52:K53"/>
    <mergeCell ref="J42:J46"/>
    <mergeCell ref="B56:H56"/>
    <mergeCell ref="C42:C46"/>
    <mergeCell ref="D42:D46"/>
    <mergeCell ref="E42:E46"/>
    <mergeCell ref="F42:F46"/>
    <mergeCell ref="G42:G46"/>
    <mergeCell ref="H42:H46"/>
    <mergeCell ref="A70:D70"/>
    <mergeCell ref="C61:H61"/>
    <mergeCell ref="B62:H62"/>
    <mergeCell ref="A63:D63"/>
    <mergeCell ref="A64:D64"/>
    <mergeCell ref="A66:D66"/>
    <mergeCell ref="A67:D67"/>
    <mergeCell ref="A60:A62"/>
    <mergeCell ref="B60:B61"/>
    <mergeCell ref="A69:D69"/>
    <mergeCell ref="A57:A59"/>
    <mergeCell ref="B59:H59"/>
    <mergeCell ref="B57:B58"/>
    <mergeCell ref="C58:H58"/>
    <mergeCell ref="I52:I53"/>
    <mergeCell ref="A40:A53"/>
    <mergeCell ref="B40:B41"/>
    <mergeCell ref="C41:H41"/>
    <mergeCell ref="C51:H51"/>
    <mergeCell ref="B42:B48"/>
    <mergeCell ref="B49:B51"/>
    <mergeCell ref="C48:H48"/>
    <mergeCell ref="B52:H53"/>
    <mergeCell ref="A54:A56"/>
    <mergeCell ref="B54:B55"/>
    <mergeCell ref="C55:H55"/>
    <mergeCell ref="G21:G22"/>
    <mergeCell ref="H21:H22"/>
    <mergeCell ref="C29:H29"/>
    <mergeCell ref="C31:H31"/>
    <mergeCell ref="C38:H38"/>
    <mergeCell ref="C23:C27"/>
    <mergeCell ref="D23:D27"/>
    <mergeCell ref="E23:E27"/>
    <mergeCell ref="F23:F27"/>
    <mergeCell ref="G23:G27"/>
    <mergeCell ref="H23:H27"/>
    <mergeCell ref="A6:A9"/>
    <mergeCell ref="B6:B9"/>
    <mergeCell ref="C6:E7"/>
    <mergeCell ref="G6:G9"/>
    <mergeCell ref="C19:C20"/>
    <mergeCell ref="D19:D20"/>
    <mergeCell ref="A11:A39"/>
    <mergeCell ref="B11:B15"/>
    <mergeCell ref="B16:B29"/>
    <mergeCell ref="C21:C22"/>
    <mergeCell ref="B39:H39"/>
    <mergeCell ref="B32:B35"/>
    <mergeCell ref="C35:H35"/>
    <mergeCell ref="D21:D22"/>
    <mergeCell ref="E21:E22"/>
    <mergeCell ref="F21:F22"/>
    <mergeCell ref="J2:K2"/>
    <mergeCell ref="K6:K8"/>
    <mergeCell ref="J6:J8"/>
    <mergeCell ref="C15:H15"/>
    <mergeCell ref="E19:E20"/>
    <mergeCell ref="F19:F20"/>
    <mergeCell ref="G19:G20"/>
    <mergeCell ref="H19:H20"/>
    <mergeCell ref="C3:K4"/>
    <mergeCell ref="I6:I8"/>
    <mergeCell ref="C8:C9"/>
    <mergeCell ref="D8:D9"/>
    <mergeCell ref="E8:E9"/>
    <mergeCell ref="H6:H9"/>
    <mergeCell ref="F6:F9"/>
  </mergeCells>
  <pageMargins left="0.74803149606299213" right="0.74803149606299213" top="0.98425196850393704" bottom="0.98425196850393704" header="0.51181102362204722" footer="0.51181102362204722"/>
  <pageSetup paperSize="8"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05 Saugios ir švarios gyvena...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Agnė Aškelianec</dc:creator>
  <cp:keywords/>
  <dc:description/>
  <cp:lastModifiedBy>VRSA\juskon</cp:lastModifiedBy>
  <cp:revision/>
  <dcterms:created xsi:type="dcterms:W3CDTF">2017-03-20T14:28:48Z</dcterms:created>
  <dcterms:modified xsi:type="dcterms:W3CDTF">2024-12-23T06:57:17Z</dcterms:modified>
  <cp:category/>
  <cp:contentStatus/>
</cp:coreProperties>
</file>