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cer\OneDrive - Vilniaus rajono savivaldybės administracija\Darbalaukis\uršula\"/>
    </mc:Choice>
  </mc:AlternateContent>
  <xr:revisionPtr revIDLastSave="0" documentId="8_{8EDF134F-C707-48E4-B7AD-2860958F8D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4 Valdymo programa" sheetId="1" r:id="rId1"/>
    <sheet name="Lapas1" sheetId="2" r:id="rId2"/>
  </sheets>
  <definedNames>
    <definedName name="_xlnm._FilterDatabase" localSheetId="0" hidden="1">'04 Valdymo programa'!$A$10:$K$54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K26" i="1"/>
  <c r="J25" i="1"/>
  <c r="K16" i="1"/>
  <c r="J13" i="1"/>
  <c r="J14" i="1"/>
  <c r="J31" i="1"/>
  <c r="K31" i="1"/>
  <c r="K21" i="1" l="1"/>
  <c r="K52" i="1"/>
  <c r="J52" i="1"/>
  <c r="K42" i="1"/>
  <c r="K53" i="1" s="1"/>
  <c r="J42" i="1"/>
  <c r="K40" i="1"/>
  <c r="K39" i="1"/>
  <c r="K38" i="1"/>
  <c r="K37" i="1"/>
  <c r="J40" i="1"/>
  <c r="J39" i="1"/>
  <c r="J37" i="1"/>
  <c r="J41" i="1" s="1"/>
  <c r="K33" i="1"/>
  <c r="K32" i="1"/>
  <c r="J33" i="1"/>
  <c r="J32" i="1"/>
  <c r="K30" i="1"/>
  <c r="J30" i="1"/>
  <c r="K29" i="1"/>
  <c r="J29" i="1"/>
  <c r="K28" i="1"/>
  <c r="J28" i="1"/>
  <c r="K23" i="1"/>
  <c r="J23" i="1"/>
  <c r="K22" i="1"/>
  <c r="J22" i="1"/>
  <c r="J21" i="1"/>
  <c r="K17" i="1"/>
  <c r="J17" i="1"/>
  <c r="K14" i="1"/>
  <c r="K13" i="1"/>
  <c r="J11" i="1"/>
  <c r="K41" i="1" l="1"/>
  <c r="J53" i="1"/>
  <c r="J20" i="1"/>
  <c r="K20" i="1"/>
  <c r="J34" i="1"/>
  <c r="K34" i="1"/>
  <c r="J36" i="1"/>
  <c r="K36" i="1"/>
  <c r="K54" i="1" s="1"/>
  <c r="J54" i="1" l="1"/>
  <c r="I53" i="1"/>
  <c r="I41" i="1" l="1"/>
  <c r="I34" i="1"/>
  <c r="I20" i="1"/>
  <c r="I36" i="1" l="1"/>
  <c r="I54" i="1" l="1"/>
</calcChain>
</file>

<file path=xl/sharedStrings.xml><?xml version="1.0" encoding="utf-8"?>
<sst xmlns="http://schemas.openxmlformats.org/spreadsheetml/2006/main" count="206" uniqueCount="116">
  <si>
    <t>Tikslas</t>
  </si>
  <si>
    <t>Uždavinys</t>
  </si>
  <si>
    <t>Priemonė</t>
  </si>
  <si>
    <t>Planinis terminas</t>
  </si>
  <si>
    <t>Finansavimo šaltinis</t>
  </si>
  <si>
    <t>Asignavimų valdytojas</t>
  </si>
  <si>
    <t>2023 m. planuojamos išlaidos (pagal 2023-2025 m. SVP)</t>
  </si>
  <si>
    <t>Patvirtinti 2023 m. asignavimai</t>
  </si>
  <si>
    <t>2023 metais panaudotos lėšos</t>
  </si>
  <si>
    <t>Kodas</t>
  </si>
  <si>
    <t>Pavadinimas</t>
  </si>
  <si>
    <t>Aprašymas</t>
  </si>
  <si>
    <t>tūkst. Eur.</t>
  </si>
  <si>
    <t>04.01</t>
  </si>
  <si>
    <t>04.01.01</t>
  </si>
  <si>
    <t>04.01.01.01</t>
  </si>
  <si>
    <t>Savivaldybės tarybos finansinio, ūkinio bei materialinio aptarnavimo užtikrinimas</t>
  </si>
  <si>
    <t>-</t>
  </si>
  <si>
    <t>nuolat</t>
  </si>
  <si>
    <t>SB</t>
  </si>
  <si>
    <t>Administracija</t>
  </si>
  <si>
    <t xml:space="preserve"> -</t>
  </si>
  <si>
    <t>04.01.01.02</t>
  </si>
  <si>
    <t>Savivaldybės administracijos darbo organizavimas</t>
  </si>
  <si>
    <t xml:space="preserve"> Administracija</t>
  </si>
  <si>
    <t>04.01.01.03</t>
  </si>
  <si>
    <t>Savivaldybės kontrolieriaus tarnybos finansinio, ūkinio bei materialinio aptarnavimo užtikrinimas</t>
  </si>
  <si>
    <t>niolat</t>
  </si>
  <si>
    <t>Savivaldybės kontrolės ir audito taryba</t>
  </si>
  <si>
    <t>04.01.01.04</t>
  </si>
  <si>
    <t>Seniūnijų darbo organizavimas</t>
  </si>
  <si>
    <t>Išlaikymas</t>
  </si>
  <si>
    <t>SB, KD</t>
  </si>
  <si>
    <t>Seniūnijos</t>
  </si>
  <si>
    <t>04.01.01.06</t>
  </si>
  <si>
    <t>Viešoji informacija</t>
  </si>
  <si>
    <t>Siekiama formuoti teigiamą rajono įvaizdį, užtikrinti, kad Savivaldybės vykdomų veiklų aktualijos ir naujienos pasiektų kuo didesnę dalį vietos gyventojų bei rajono svečių</t>
  </si>
  <si>
    <t>Sudaryti sąlygas Savivaldybės funkcijų vykdymui - iš viso:</t>
  </si>
  <si>
    <t>04.01.02</t>
  </si>
  <si>
    <t>04.01.02.01</t>
  </si>
  <si>
    <t>Gyventojų registro tvarkymas ir duomenų teikimas Valstybės registrui</t>
  </si>
  <si>
    <t>Civilinės būklės aktų įrašų teikimas Gyventojų registrui</t>
  </si>
  <si>
    <t>2022 -2025</t>
  </si>
  <si>
    <t>VB</t>
  </si>
  <si>
    <t>Aministracija</t>
  </si>
  <si>
    <t>04.01.02.02</t>
  </si>
  <si>
    <t>Duomenų teikimas Valstybės suteiktos pagalbos registrui</t>
  </si>
  <si>
    <t>Suteiktos valstybės pagalbos registrui teikiama informacija apie valstybės pagalbos gavėjus</t>
  </si>
  <si>
    <t>04.01.02.03</t>
  </si>
  <si>
    <t>Civilinės būklės aktų registravimas</t>
  </si>
  <si>
    <t>Gimimo, santuokos, santuokos nutraukimo, mirties aktų registravimas. Civilinės būklės akto įrašo pakeitimas ar papildymas</t>
  </si>
  <si>
    <t>04.01.02.04</t>
  </si>
  <si>
    <t>Valstybinės žemės ir kito valstybės turto valdymas, naudojimas ir disponavimas patikėjimo teise</t>
  </si>
  <si>
    <t>04.01.02.05</t>
  </si>
  <si>
    <t>Valstybinės kalbos vartojimo ir taisyklingumo kontrolės vykdymas</t>
  </si>
  <si>
    <t>04.01.02.06</t>
  </si>
  <si>
    <t>Archyvinių dokumentų tvarkymas</t>
  </si>
  <si>
    <t>04.01.02.08</t>
  </si>
  <si>
    <t>Gyvenamosios vietos deklaravimas</t>
  </si>
  <si>
    <t>04.01.02.09</t>
  </si>
  <si>
    <t>Pirminė teisinė pagalba</t>
  </si>
  <si>
    <t>04.01.02.11</t>
  </si>
  <si>
    <t>Dalyvavimas rengiantis mobilizacijai (administravimui)</t>
  </si>
  <si>
    <t>04.01.02.12</t>
  </si>
  <si>
    <t>Civilinės saugos administravimas</t>
  </si>
  <si>
    <t>04.01.02.14</t>
  </si>
  <si>
    <t>Žemės ūkio funkcijų vykdymas</t>
  </si>
  <si>
    <t>SB,VB</t>
  </si>
  <si>
    <t>Įgyvendinti Savivaldybei teisės aktais priskirtas valstybines funkcijas - iš viso:0</t>
  </si>
  <si>
    <t>04.01.03</t>
  </si>
  <si>
    <t>Tinkamai naudoti, saugoti, prižiūrėti, eksploatatuoti ir valdyti savivaldybės turtą - iš viso:</t>
  </si>
  <si>
    <t>04.01.04</t>
  </si>
  <si>
    <t>04.01.04.01</t>
  </si>
  <si>
    <t>Savivaldybės prisiimtų finansinių įsipareigojimų vykdymas (paskolų grąžinimas ir palūkanų mokėjimas)</t>
  </si>
  <si>
    <t>04.01.04.02</t>
  </si>
  <si>
    <t>Galimybė vykdyti nenumatytas priemones (iš savivaldybės administracijos direktoriaus rezervo)</t>
  </si>
  <si>
    <t>04.01.04.03</t>
  </si>
  <si>
    <t>Mero fondas</t>
  </si>
  <si>
    <t>04.01.04.04</t>
  </si>
  <si>
    <t>Europos kaimynystės priemonės Latvijos, Lietuvos, Baltarusijos bendradarbiavimo per sieną ir INTERREG V-A Lenkijos ir Lietuvos bendradarbiavimo per sieną programų projektai</t>
  </si>
  <si>
    <t>Konsultacijos projektų paraiškų rengimo klausimais bei paraiškų pildymas.</t>
  </si>
  <si>
    <t>ES. SB</t>
  </si>
  <si>
    <t>Įvykdyti prisiimtus finansinius įsipareigojimus bei sudaryti galimybę finansuoti  iš anksto negalimas suplanuoti išlaidas - iš viso:</t>
  </si>
  <si>
    <t>04.01.05</t>
  </si>
  <si>
    <t>04.01.05.02</t>
  </si>
  <si>
    <t>Paslaugų ir asmenų aptarnavimo kokybės gerinimas Vilniaus rajono savivaldybėje (I ir II etapas)</t>
  </si>
  <si>
    <t>Tobulinami teikiamų paslaugų organizavimo ir klientų aptarnavimo procesai (PPT tarnybinio automobilio  skirto klientų pavežėjimui įsigijimas; patalpų A.Mickevičiaus g.16 remontas).</t>
  </si>
  <si>
    <t>2019 -2023</t>
  </si>
  <si>
    <t>ES, SB</t>
  </si>
  <si>
    <t>04.01.05.05</t>
  </si>
  <si>
    <t>Administracinės naštos mažinimo priemonių vertinimas</t>
  </si>
  <si>
    <t>Užtikrinti administracinės naštos stebėseną, vykdyti administracinės naštos mažinimo priemonių plano vykdymo kontrolę. </t>
  </si>
  <si>
    <t>04.01.05.07</t>
  </si>
  <si>
    <t>Administracinės naštos mažinimo priemonių viešinimas</t>
  </si>
  <si>
    <t>Užtikrinti administracinės naštos mažinimo viešinimą.</t>
  </si>
  <si>
    <t>04.01.05.10</t>
  </si>
  <si>
    <t xml:space="preserve">Asmenų aptarnavimo kokybės gerinimas, suteikinat paslaugas vietoje, nenukreipiant jų pas kitus įstaigos specialistus  </t>
  </si>
  <si>
    <t>Asmenų aptarnavimas '' Vieno langelio'' principu, suteikiant paslaugą darbuotojams prisijungiant prie valstybės registrų ir duomenų bazių (gavus kliento sutikimą)</t>
  </si>
  <si>
    <t>04.01.05.11</t>
  </si>
  <si>
    <t>Reguliariai peržiūrėti ir koreguoti administracinių paslaugų aprašymus, atnaujintą informaciją skelbti Savivaldybės tinklapyje</t>
  </si>
  <si>
    <t>Padaliniai  nuolat peržiūri PASIS sitemoje teikiamas administracines paslaugas, pagal poreikį koreguoja jų aprašymus</t>
  </si>
  <si>
    <t>04.01.05.12</t>
  </si>
  <si>
    <t>Dokumentų valdymo sistemos plėtra</t>
  </si>
  <si>
    <t>Dokumentų valdymo sistemos plėtra ir priežiūra</t>
  </si>
  <si>
    <t>04.01.05.13</t>
  </si>
  <si>
    <t>Dokumentų valdymo sistemos susiejimas su ''e-pristatymo'' sistema</t>
  </si>
  <si>
    <t>Lietuvos pašto paslaugos '' e-pristatymas'' naudojimas</t>
  </si>
  <si>
    <t>04.01.05.16</t>
  </si>
  <si>
    <t xml:space="preserve">Vilniaus rajono savivaldybės strateginių dokumentų rengimas </t>
  </si>
  <si>
    <t>VRSA strateginio plėtros plano, veiklos plano ir kitų strateginių dokumentų rengimas</t>
  </si>
  <si>
    <t>Organizuoti savivaldybės veiklą vadovaujantis šiuolaikiniais vadybos principais - iš viso:</t>
  </si>
  <si>
    <t>Užtikrinti sklandų savivaldybės institucijų darbą - iš viso:</t>
  </si>
  <si>
    <t>Taip</t>
  </si>
  <si>
    <t>Ne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</si>
  <si>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lentelė                                                                                                                                                                                                                                                                                                                                                                                                                                                                                                                                                       
2023-2025 METŲ VILNIAUS RAJONO SAVIVALDYBĖS VALDYMO PROGRAMOS  NR. 04 2023 METŲ ĮGYVENDINIMO ATASKAITA</t>
  </si>
  <si>
    <t>PATVIRTINTA
Vilniaus rajono 
savivaldybės tarybos
2024 m. gruodžio 20 d. 
sprendimu Nr. T3-380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</si>
</sst>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8" x14ac:knownFonts="1">
    <font>
      <sz val="11"/>
      <color indexed="8"/>
      <name val="Calibri"/>
      <family val="2"/>
      <charset val="186"/>
    </font>
    <font>
      <sz val="9"/>
      <name val="Calibri"/>
      <family val="2"/>
    </font>
    <font>
      <b/>
      <sz val="1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sz val="9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name val="Calibri"/>
      <family val="2"/>
      <charset val="186"/>
    </font>
    <font>
      <sz val="9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trike/>
      <sz val="8"/>
      <name val="Calibri"/>
      <family val="2"/>
      <scheme val="minor"/>
    </font>
    <font>
      <sz val="8"/>
      <name val="Calibri"/>
      <family val="2"/>
      <charset val="186"/>
    </font>
    <font>
      <b/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AA00"/>
        <bgColor indexed="64"/>
      </patternFill>
    </fill>
    <fill>
      <patternFill patternType="solid">
        <fgColor rgb="FFFF88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hair">
        <color indexed="0"/>
      </right>
      <top style="thin">
        <color indexed="0"/>
      </top>
      <bottom style="hair">
        <color indexed="0"/>
      </bottom>
      <diagonal/>
    </border>
    <border>
      <left style="hair">
        <color indexed="0"/>
      </left>
      <right style="thin">
        <color indexed="0"/>
      </right>
      <top style="thin">
        <color indexed="0"/>
      </top>
      <bottom style="hair">
        <color indexed="0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2">
    <xf numFmtId="0" fontId="0" fillId="0" borderId="0"/>
    <xf numFmtId="0" fontId="1" fillId="0" borderId="0">
      <alignment vertical="top" wrapText="1"/>
    </xf>
    <xf numFmtId="0" fontId="2" fillId="0" borderId="0">
      <alignment horizontal="left" vertical="center" wrapText="1"/>
    </xf>
    <xf numFmtId="0" fontId="2" fillId="0" borderId="0">
      <alignment horizontal="center" vertical="center" wrapText="1"/>
    </xf>
    <xf numFmtId="0" fontId="3" fillId="2" borderId="1">
      <alignment horizontal="center" vertical="center" textRotation="90" wrapText="1"/>
    </xf>
    <xf numFmtId="0" fontId="4" fillId="3" borderId="2">
      <alignment horizontal="center" vertical="center" textRotation="90" wrapText="1"/>
    </xf>
    <xf numFmtId="0" fontId="5" fillId="4" borderId="2">
      <alignment horizontal="center" vertical="center" wrapText="1"/>
    </xf>
    <xf numFmtId="0" fontId="1" fillId="4" borderId="2">
      <alignment horizontal="center" vertical="center" wrapText="1"/>
    </xf>
    <xf numFmtId="0" fontId="1" fillId="4" borderId="2">
      <alignment horizontal="center" vertical="center" textRotation="90" wrapText="1"/>
    </xf>
    <xf numFmtId="0" fontId="1" fillId="4" borderId="2">
      <alignment horizontal="center" vertical="center" wrapText="1"/>
    </xf>
    <xf numFmtId="0" fontId="1" fillId="4" borderId="2">
      <alignment horizontal="center" vertical="center" wrapText="1"/>
    </xf>
    <xf numFmtId="0" fontId="5" fillId="5" borderId="3">
      <alignment horizontal="center" vertical="center" wrapText="1"/>
    </xf>
    <xf numFmtId="0" fontId="3" fillId="6" borderId="3">
      <alignment horizontal="center" vertical="center" wrapText="1"/>
    </xf>
    <xf numFmtId="0" fontId="4" fillId="2" borderId="4">
      <alignment horizontal="center" vertical="center" wrapText="1"/>
    </xf>
    <xf numFmtId="0" fontId="4" fillId="2" borderId="5">
      <alignment horizontal="center" vertical="center" wrapText="1"/>
    </xf>
    <xf numFmtId="0" fontId="4" fillId="6" borderId="5">
      <alignment horizontal="center" vertical="center" wrapText="1"/>
    </xf>
    <xf numFmtId="0" fontId="4" fillId="5" borderId="4">
      <alignment horizontal="center" vertical="center" wrapText="1"/>
    </xf>
    <xf numFmtId="0" fontId="4" fillId="5" borderId="6">
      <alignment horizontal="center" vertical="center" wrapText="1"/>
    </xf>
    <xf numFmtId="0" fontId="1" fillId="2" borderId="5">
      <alignment horizontal="center" vertical="center" wrapText="1"/>
    </xf>
    <xf numFmtId="0" fontId="1" fillId="2" borderId="5">
      <alignment horizontal="center" vertical="center" wrapText="1"/>
    </xf>
    <xf numFmtId="0" fontId="1" fillId="2" borderId="5">
      <alignment horizontal="center" vertical="center" wrapText="1"/>
    </xf>
    <xf numFmtId="0" fontId="4" fillId="2" borderId="5">
      <alignment horizontal="center" vertical="center" wrapText="1"/>
    </xf>
    <xf numFmtId="0" fontId="4" fillId="4" borderId="5">
      <alignment horizontal="center" vertical="center" wrapText="1"/>
    </xf>
    <xf numFmtId="0" fontId="4" fillId="5" borderId="6">
      <alignment horizontal="center" vertical="center" wrapText="1"/>
    </xf>
    <xf numFmtId="0" fontId="4" fillId="2" borderId="7">
      <alignment horizontal="left" vertical="center" wrapText="1"/>
    </xf>
    <xf numFmtId="0" fontId="4" fillId="2" borderId="8">
      <alignment horizontal="right" vertical="center" wrapText="1"/>
    </xf>
    <xf numFmtId="0" fontId="4" fillId="2" borderId="5">
      <alignment horizontal="center" vertical="center"/>
    </xf>
    <xf numFmtId="0" fontId="4" fillId="2" borderId="9">
      <alignment horizontal="center" vertical="center" wrapText="1"/>
    </xf>
    <xf numFmtId="0" fontId="4" fillId="5" borderId="4">
      <alignment horizontal="center" vertical="center" wrapText="1"/>
    </xf>
    <xf numFmtId="0" fontId="6" fillId="0" borderId="10">
      <alignment horizontal="center" vertical="center" wrapText="1"/>
    </xf>
    <xf numFmtId="0" fontId="6" fillId="0" borderId="12">
      <alignment horizontal="center" vertical="center" wrapText="1"/>
    </xf>
    <xf numFmtId="0" fontId="6" fillId="0" borderId="14">
      <alignment horizontal="center" vertical="center" wrapText="1"/>
    </xf>
    <xf numFmtId="0" fontId="4" fillId="2" borderId="15">
      <alignment horizontal="center" vertical="center" wrapText="1"/>
    </xf>
    <xf numFmtId="0" fontId="4" fillId="3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left" vertical="center" wrapText="1"/>
    </xf>
    <xf numFmtId="0" fontId="4" fillId="0" borderId="4">
      <alignment horizontal="left" vertical="center" wrapText="1"/>
    </xf>
    <xf numFmtId="0" fontId="4" fillId="0" borderId="7">
      <alignment horizontal="center" vertical="center" wrapText="1"/>
    </xf>
    <xf numFmtId="0" fontId="4" fillId="0" borderId="8">
      <alignment horizontal="center" vertical="center" wrapText="1"/>
    </xf>
    <xf numFmtId="0" fontId="4" fillId="0" borderId="4">
      <alignment horizontal="right" vertical="center" wrapText="1"/>
    </xf>
    <xf numFmtId="0" fontId="3" fillId="0" borderId="6">
      <alignment horizontal="left" vertical="center" wrapText="1"/>
    </xf>
    <xf numFmtId="0" fontId="4" fillId="0" borderId="5">
      <alignment horizontal="center" vertical="center" wrapText="1"/>
    </xf>
    <xf numFmtId="0" fontId="4" fillId="0" borderId="6">
      <alignment horizontal="right" vertical="center" wrapText="1"/>
    </xf>
    <xf numFmtId="0" fontId="4" fillId="3" borderId="5">
      <alignment horizontal="right" vertical="center" wrapText="1"/>
    </xf>
    <xf numFmtId="0" fontId="3" fillId="3" borderId="5">
      <alignment horizontal="center" vertical="center" wrapText="1"/>
    </xf>
    <xf numFmtId="0" fontId="4" fillId="3" borderId="4">
      <alignment horizontal="left" vertical="center" wrapText="1"/>
    </xf>
    <xf numFmtId="0" fontId="4" fillId="3" borderId="5">
      <alignment horizontal="center" vertical="center" wrapText="1"/>
    </xf>
    <xf numFmtId="0" fontId="4" fillId="3" borderId="7">
      <alignment horizontal="center" vertical="center" wrapText="1"/>
    </xf>
    <xf numFmtId="0" fontId="4" fillId="3" borderId="8">
      <alignment horizontal="center" vertical="center" wrapText="1"/>
    </xf>
    <xf numFmtId="0" fontId="4" fillId="3" borderId="4">
      <alignment horizontal="right" vertical="center" wrapText="1"/>
    </xf>
    <xf numFmtId="0" fontId="4" fillId="3" borderId="6">
      <alignment horizontal="right" vertical="center" wrapText="1"/>
    </xf>
    <xf numFmtId="0" fontId="4" fillId="2" borderId="12">
      <alignment horizontal="right" vertical="center" wrapText="1"/>
    </xf>
    <xf numFmtId="0" fontId="3" fillId="2" borderId="12">
      <alignment horizontal="center" vertical="center" wrapText="1"/>
    </xf>
    <xf numFmtId="0" fontId="4" fillId="2" borderId="4">
      <alignment horizontal="left" vertical="center" wrapText="1"/>
    </xf>
    <xf numFmtId="0" fontId="4" fillId="2" borderId="5">
      <alignment horizontal="center" vertical="center" wrapText="1"/>
    </xf>
    <xf numFmtId="0" fontId="4" fillId="2" borderId="7">
      <alignment horizontal="center" vertical="center" wrapText="1"/>
    </xf>
    <xf numFmtId="0" fontId="4" fillId="2" borderId="8">
      <alignment horizontal="center" vertical="center" wrapText="1"/>
    </xf>
    <xf numFmtId="0" fontId="4" fillId="2" borderId="4">
      <alignment horizontal="right" vertical="center" wrapText="1"/>
    </xf>
    <xf numFmtId="0" fontId="4" fillId="2" borderId="6">
      <alignment horizontal="right" vertical="center" wrapText="1"/>
    </xf>
    <xf numFmtId="0" fontId="1" fillId="0" borderId="0">
      <alignment horizontal="center" vertical="center" wrapText="1"/>
    </xf>
    <xf numFmtId="0" fontId="1" fillId="0" borderId="22">
      <alignment horizontal="center" vertical="center" wrapText="1"/>
    </xf>
    <xf numFmtId="0" fontId="4" fillId="0" borderId="23">
      <alignment horizontal="center" vertical="center" wrapText="1"/>
    </xf>
  </cellStyleXfs>
  <cellXfs count="88">
    <xf numFmtId="0" fontId="0" fillId="0" borderId="0" xfId="0"/>
    <xf numFmtId="0" fontId="7" fillId="0" borderId="0" xfId="1" applyFont="1">
      <alignment vertical="top" wrapText="1"/>
    </xf>
    <xf numFmtId="0" fontId="1" fillId="0" borderId="0" xfId="1">
      <alignment vertical="top" wrapText="1"/>
    </xf>
    <xf numFmtId="0" fontId="9" fillId="0" borderId="11" xfId="29" applyFont="1" applyBorder="1">
      <alignment horizontal="center" vertical="center" wrapText="1"/>
    </xf>
    <xf numFmtId="0" fontId="9" fillId="0" borderId="13" xfId="30" applyFont="1" applyBorder="1">
      <alignment horizontal="center" vertical="center" wrapText="1"/>
    </xf>
    <xf numFmtId="164" fontId="8" fillId="3" borderId="16" xfId="44" applyNumberFormat="1" applyFont="1" applyBorder="1">
      <alignment horizontal="center" vertical="center" wrapText="1"/>
    </xf>
    <xf numFmtId="164" fontId="8" fillId="3" borderId="17" xfId="44" applyNumberFormat="1" applyFont="1" applyBorder="1">
      <alignment horizontal="center" vertical="center" wrapText="1"/>
    </xf>
    <xf numFmtId="164" fontId="8" fillId="2" borderId="16" xfId="52" applyNumberFormat="1" applyFont="1" applyBorder="1">
      <alignment horizontal="center" vertical="center" wrapText="1"/>
    </xf>
    <xf numFmtId="0" fontId="14" fillId="2" borderId="13" xfId="26" applyFont="1" applyBorder="1" applyAlignment="1">
      <alignment horizontal="center" vertical="center" wrapText="1"/>
    </xf>
    <xf numFmtId="0" fontId="9" fillId="7" borderId="16" xfId="34" applyFont="1" applyFill="1" applyBorder="1">
      <alignment horizontal="center" vertical="center" wrapText="1"/>
    </xf>
    <xf numFmtId="164" fontId="4" fillId="7" borderId="17" xfId="34" applyNumberFormat="1" applyFill="1" applyBorder="1">
      <alignment horizontal="center" vertical="center" wrapText="1"/>
    </xf>
    <xf numFmtId="0" fontId="9" fillId="7" borderId="17" xfId="34" applyFont="1" applyFill="1" applyBorder="1">
      <alignment horizontal="center" vertical="center" wrapText="1"/>
    </xf>
    <xf numFmtId="164" fontId="9" fillId="7" borderId="17" xfId="34" applyNumberFormat="1" applyFont="1" applyFill="1" applyBorder="1">
      <alignment horizontal="center" vertical="center" wrapText="1"/>
    </xf>
    <xf numFmtId="0" fontId="9" fillId="7" borderId="17" xfId="35" applyFont="1" applyFill="1" applyBorder="1" applyAlignment="1">
      <alignment horizontal="center" vertical="center" wrapText="1"/>
    </xf>
    <xf numFmtId="0" fontId="9" fillId="7" borderId="16" xfId="35" applyFont="1" applyFill="1" applyBorder="1" applyAlignment="1">
      <alignment horizontal="center" vertical="center" wrapText="1"/>
    </xf>
    <xf numFmtId="164" fontId="9" fillId="7" borderId="16" xfId="34" applyNumberFormat="1" applyFont="1" applyFill="1" applyBorder="1">
      <alignment horizontal="center" vertical="center" wrapText="1"/>
    </xf>
    <xf numFmtId="0" fontId="9" fillId="7" borderId="17" xfId="1" applyFont="1" applyFill="1" applyBorder="1" applyAlignment="1">
      <alignment horizontal="center" vertical="center" wrapText="1"/>
    </xf>
    <xf numFmtId="0" fontId="10" fillId="7" borderId="17" xfId="34" applyFont="1" applyFill="1" applyBorder="1">
      <alignment horizontal="center" vertical="center" wrapText="1"/>
    </xf>
    <xf numFmtId="0" fontId="10" fillId="7" borderId="17" xfId="35" applyFont="1" applyFill="1" applyBorder="1" applyAlignment="1">
      <alignment horizontal="center" vertical="center" wrapText="1"/>
    </xf>
    <xf numFmtId="0" fontId="11" fillId="7" borderId="17" xfId="34" applyFont="1" applyFill="1" applyBorder="1">
      <alignment horizontal="center" vertical="center" wrapText="1"/>
    </xf>
    <xf numFmtId="0" fontId="11" fillId="7" borderId="17" xfId="35" applyFont="1" applyFill="1" applyBorder="1" applyAlignment="1">
      <alignment horizontal="center" vertical="center" wrapText="1"/>
    </xf>
    <xf numFmtId="0" fontId="10" fillId="7" borderId="17" xfId="1" applyFont="1" applyFill="1" applyBorder="1" applyAlignment="1">
      <alignment horizontal="center" vertical="center" wrapText="1"/>
    </xf>
    <xf numFmtId="164" fontId="10" fillId="7" borderId="17" xfId="34" applyNumberFormat="1" applyFont="1" applyFill="1" applyBorder="1">
      <alignment horizontal="center" vertical="center" wrapText="1"/>
    </xf>
    <xf numFmtId="164" fontId="9" fillId="7" borderId="17" xfId="41" applyNumberFormat="1" applyFont="1" applyFill="1" applyBorder="1">
      <alignment horizontal="center" vertical="center" wrapText="1"/>
    </xf>
    <xf numFmtId="0" fontId="15" fillId="7" borderId="17" xfId="34" applyFont="1" applyFill="1" applyBorder="1">
      <alignment horizontal="center" vertical="center" wrapText="1"/>
    </xf>
    <xf numFmtId="0" fontId="15" fillId="7" borderId="17" xfId="35" applyFont="1" applyFill="1" applyBorder="1" applyAlignment="1">
      <alignment horizontal="center" vertical="center" wrapText="1"/>
    </xf>
    <xf numFmtId="164" fontId="15" fillId="7" borderId="17" xfId="34" applyNumberFormat="1" applyFont="1" applyFill="1" applyBorder="1">
      <alignment horizontal="center" vertical="center" wrapText="1"/>
    </xf>
    <xf numFmtId="0" fontId="4" fillId="7" borderId="17" xfId="34" applyFill="1" applyBorder="1">
      <alignment horizontal="center" vertical="center" wrapText="1"/>
    </xf>
    <xf numFmtId="164" fontId="10" fillId="7" borderId="17" xfId="41" applyNumberFormat="1" applyFont="1" applyFill="1" applyBorder="1">
      <alignment horizontal="center" vertical="center" wrapText="1"/>
    </xf>
    <xf numFmtId="0" fontId="1" fillId="7" borderId="0" xfId="1" applyFill="1">
      <alignment vertical="top" wrapText="1"/>
    </xf>
    <xf numFmtId="164" fontId="9" fillId="7" borderId="18" xfId="34" applyNumberFormat="1" applyFont="1" applyFill="1" applyBorder="1">
      <alignment horizontal="center" vertical="center" wrapText="1"/>
    </xf>
    <xf numFmtId="0" fontId="1" fillId="0" borderId="0" xfId="1" applyAlignment="1">
      <alignment horizontal="center" vertical="top" wrapText="1"/>
    </xf>
    <xf numFmtId="0" fontId="2" fillId="0" borderId="0" xfId="3">
      <alignment horizontal="center" vertical="center" wrapText="1"/>
    </xf>
    <xf numFmtId="164" fontId="9" fillId="0" borderId="17" xfId="34" applyNumberFormat="1" applyFont="1" applyBorder="1">
      <alignment horizontal="center" vertical="center" wrapText="1"/>
    </xf>
    <xf numFmtId="164" fontId="4" fillId="0" borderId="17" xfId="34" applyNumberFormat="1" applyBorder="1">
      <alignment horizontal="center" vertical="center" wrapText="1"/>
    </xf>
    <xf numFmtId="4" fontId="1" fillId="0" borderId="0" xfId="1" applyNumberFormat="1">
      <alignment vertical="top" wrapText="1"/>
    </xf>
    <xf numFmtId="4" fontId="1" fillId="7" borderId="0" xfId="1" applyNumberFormat="1" applyFill="1">
      <alignment vertical="top" wrapText="1"/>
    </xf>
    <xf numFmtId="164" fontId="9" fillId="7" borderId="17" xfId="34" applyNumberFormat="1" applyFont="1" applyFill="1" applyBorder="1">
      <alignment horizontal="center" vertical="center" wrapText="1"/>
    </xf>
    <xf numFmtId="164" fontId="9" fillId="7" borderId="18" xfId="34" applyNumberFormat="1" applyFont="1" applyFill="1" applyBorder="1">
      <alignment horizontal="center" vertical="center" wrapText="1"/>
    </xf>
    <xf numFmtId="164" fontId="9" fillId="7" borderId="19" xfId="34" applyNumberFormat="1" applyFont="1" applyFill="1" applyBorder="1">
      <alignment horizontal="center" vertical="center" wrapText="1"/>
    </xf>
    <xf numFmtId="0" fontId="9" fillId="7" borderId="17" xfId="34" applyFont="1" applyFill="1" applyBorder="1">
      <alignment horizontal="center" vertical="center" wrapText="1"/>
    </xf>
    <xf numFmtId="0" fontId="9" fillId="7" borderId="18" xfId="34" applyFont="1" applyFill="1" applyBorder="1">
      <alignment horizontal="center" vertical="center" wrapText="1"/>
    </xf>
    <xf numFmtId="0" fontId="9" fillId="3" borderId="20" xfId="43" applyFont="1" applyBorder="1" applyAlignment="1">
      <alignment horizontal="center" vertical="center" wrapText="1"/>
    </xf>
    <xf numFmtId="0" fontId="9" fillId="3" borderId="27" xfId="43" applyFont="1" applyBorder="1" applyAlignment="1">
      <alignment horizontal="center" vertical="center" wrapText="1"/>
    </xf>
    <xf numFmtId="0" fontId="9" fillId="3" borderId="21" xfId="43" applyFont="1" applyBorder="1" applyAlignment="1">
      <alignment horizontal="center" vertical="center" wrapText="1"/>
    </xf>
    <xf numFmtId="0" fontId="9" fillId="7" borderId="17" xfId="35" applyFont="1" applyFill="1" applyBorder="1" applyAlignment="1">
      <alignment horizontal="center" vertical="center" wrapText="1"/>
    </xf>
    <xf numFmtId="0" fontId="9" fillId="7" borderId="18" xfId="35" applyFont="1" applyFill="1" applyBorder="1" applyAlignment="1">
      <alignment horizontal="center" vertical="center" wrapText="1"/>
    </xf>
    <xf numFmtId="0" fontId="9" fillId="2" borderId="24" xfId="51" applyFont="1" applyBorder="1" applyAlignment="1">
      <alignment horizontal="center" vertical="center" wrapText="1"/>
    </xf>
    <xf numFmtId="0" fontId="9" fillId="2" borderId="25" xfId="51" applyFont="1" applyBorder="1" applyAlignment="1">
      <alignment horizontal="center" vertical="center" wrapText="1"/>
    </xf>
    <xf numFmtId="0" fontId="9" fillId="2" borderId="26" xfId="51" applyFont="1" applyBorder="1" applyAlignment="1">
      <alignment horizontal="center" vertical="center" wrapText="1"/>
    </xf>
    <xf numFmtId="0" fontId="9" fillId="3" borderId="17" xfId="33" applyFont="1" applyBorder="1">
      <alignment horizontal="center" vertical="center" wrapText="1"/>
    </xf>
    <xf numFmtId="0" fontId="9" fillId="3" borderId="18" xfId="33" applyFont="1" applyBorder="1">
      <alignment horizontal="center" vertical="center" wrapText="1"/>
    </xf>
    <xf numFmtId="0" fontId="9" fillId="3" borderId="19" xfId="33" applyFont="1" applyBorder="1">
      <alignment horizontal="center" vertical="center" wrapText="1"/>
    </xf>
    <xf numFmtId="0" fontId="1" fillId="0" borderId="0" xfId="60" applyBorder="1">
      <alignment horizontal="center" vertical="center" wrapText="1"/>
    </xf>
    <xf numFmtId="0" fontId="9" fillId="0" borderId="17" xfId="35" applyFont="1" applyBorder="1" applyAlignment="1">
      <alignment horizontal="center" vertical="center" wrapText="1"/>
    </xf>
    <xf numFmtId="0" fontId="9" fillId="0" borderId="18" xfId="35" applyFont="1" applyBorder="1" applyAlignment="1">
      <alignment horizontal="center" vertical="center" wrapText="1"/>
    </xf>
    <xf numFmtId="0" fontId="4" fillId="0" borderId="0" xfId="61" applyBorder="1">
      <alignment horizontal="center" vertical="center" wrapText="1"/>
    </xf>
    <xf numFmtId="0" fontId="1" fillId="0" borderId="0" xfId="59">
      <alignment horizontal="center" vertical="center" wrapText="1"/>
    </xf>
    <xf numFmtId="0" fontId="9" fillId="7" borderId="19" xfId="35" applyFont="1" applyFill="1" applyBorder="1" applyAlignment="1">
      <alignment horizontal="center" vertical="center" wrapText="1"/>
    </xf>
    <xf numFmtId="0" fontId="9" fillId="7" borderId="19" xfId="34" applyFont="1" applyFill="1" applyBorder="1">
      <alignment horizontal="center" vertical="center" wrapText="1"/>
    </xf>
    <xf numFmtId="0" fontId="8" fillId="2" borderId="1" xfId="4" applyFont="1">
      <alignment horizontal="center" vertical="center" textRotation="90" wrapText="1"/>
    </xf>
    <xf numFmtId="0" fontId="9" fillId="3" borderId="2" xfId="5" applyFont="1">
      <alignment horizontal="center" vertical="center" textRotation="90" wrapText="1"/>
    </xf>
    <xf numFmtId="0" fontId="8" fillId="4" borderId="2" xfId="6" applyFont="1">
      <alignment horizontal="center" vertical="center" wrapText="1"/>
    </xf>
    <xf numFmtId="0" fontId="13" fillId="4" borderId="28" xfId="8" applyFont="1" applyBorder="1">
      <alignment horizontal="center" vertical="center" textRotation="90" wrapText="1"/>
    </xf>
    <xf numFmtId="0" fontId="13" fillId="4" borderId="30" xfId="8" applyFont="1" applyBorder="1">
      <alignment horizontal="center" vertical="center" textRotation="90" wrapText="1"/>
    </xf>
    <xf numFmtId="0" fontId="13" fillId="4" borderId="31" xfId="8" applyFont="1" applyBorder="1">
      <alignment horizontal="center" vertical="center" textRotation="90" wrapText="1"/>
    </xf>
    <xf numFmtId="0" fontId="9" fillId="2" borderId="17" xfId="32" applyFont="1" applyBorder="1">
      <alignment horizontal="center" vertical="center" wrapText="1"/>
    </xf>
    <xf numFmtId="0" fontId="9" fillId="2" borderId="18" xfId="32" applyFont="1" applyBorder="1">
      <alignment horizontal="center" vertical="center" wrapText="1"/>
    </xf>
    <xf numFmtId="0" fontId="9" fillId="2" borderId="19" xfId="32" applyFont="1" applyBorder="1">
      <alignment horizontal="center" vertical="center" wrapText="1"/>
    </xf>
    <xf numFmtId="0" fontId="9" fillId="2" borderId="5" xfId="18" applyFont="1">
      <alignment horizontal="center" vertical="center" wrapText="1"/>
    </xf>
    <xf numFmtId="0" fontId="9" fillId="2" borderId="5" xfId="19" applyFont="1">
      <alignment horizontal="center" vertical="center" wrapText="1"/>
    </xf>
    <xf numFmtId="0" fontId="9" fillId="2" borderId="5" xfId="20" applyFont="1">
      <alignment horizontal="center" vertical="center" wrapText="1"/>
    </xf>
    <xf numFmtId="0" fontId="1" fillId="0" borderId="0" xfId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13" fillId="4" borderId="28" xfId="7" applyFont="1" applyBorder="1">
      <alignment horizontal="center" vertical="center" wrapText="1"/>
    </xf>
    <xf numFmtId="0" fontId="13" fillId="4" borderId="30" xfId="7" applyFont="1" applyBorder="1">
      <alignment horizontal="center" vertical="center" wrapText="1"/>
    </xf>
    <xf numFmtId="0" fontId="13" fillId="4" borderId="29" xfId="7" applyFont="1" applyBorder="1">
      <alignment horizontal="center" vertical="center" wrapText="1"/>
    </xf>
    <xf numFmtId="0" fontId="17" fillId="0" borderId="0" xfId="1" applyFont="1" applyAlignment="1">
      <alignment horizontal="right" vertical="center" wrapText="1"/>
    </xf>
    <xf numFmtId="0" fontId="12" fillId="0" borderId="0" xfId="1" applyFont="1" applyAlignment="1">
      <alignment horizontal="right" vertical="center" wrapText="1"/>
    </xf>
    <xf numFmtId="0" fontId="13" fillId="4" borderId="32" xfId="10" applyFont="1" applyBorder="1">
      <alignment horizontal="center" vertical="center" wrapText="1"/>
    </xf>
    <xf numFmtId="0" fontId="13" fillId="4" borderId="34" xfId="10" applyFont="1" applyBorder="1">
      <alignment horizontal="center" vertical="center" wrapText="1"/>
    </xf>
    <xf numFmtId="0" fontId="13" fillId="4" borderId="36" xfId="10" applyFont="1" applyBorder="1">
      <alignment horizontal="center" vertical="center" wrapText="1"/>
    </xf>
    <xf numFmtId="0" fontId="13" fillId="4" borderId="38" xfId="10" applyFont="1" applyBorder="1">
      <alignment horizontal="center" vertical="center" wrapText="1"/>
    </xf>
    <xf numFmtId="0" fontId="13" fillId="4" borderId="18" xfId="10" applyFont="1" applyBorder="1">
      <alignment horizontal="center" vertical="center" wrapText="1"/>
    </xf>
    <xf numFmtId="0" fontId="13" fillId="4" borderId="39" xfId="10" applyFont="1" applyBorder="1">
      <alignment horizontal="center" vertical="center" wrapText="1"/>
    </xf>
    <xf numFmtId="0" fontId="13" fillId="4" borderId="33" xfId="10" applyFont="1" applyBorder="1">
      <alignment horizontal="center" vertical="center" wrapText="1"/>
    </xf>
    <xf numFmtId="0" fontId="13" fillId="4" borderId="35" xfId="10" applyFont="1" applyBorder="1">
      <alignment horizontal="center" vertical="center" wrapText="1"/>
    </xf>
    <xf numFmtId="0" fontId="13" fillId="4" borderId="37" xfId="10" applyFont="1" applyBorder="1">
      <alignment horizontal="center" vertical="center" wrapText="1"/>
    </xf>
  </cellXfs>
  <cellStyles count="62">
    <cellStyle name="Default" xfId="1" xr:uid="{00000000-0005-0000-0000-000000000000}"/>
    <cellStyle name="Įprastas" xfId="0" builtinId="0"/>
    <cellStyle name="Plm10Confirm" xfId="59" xr:uid="{00000000-0005-0000-0000-000002000000}"/>
    <cellStyle name="Plm10ConfirmA" xfId="60" xr:uid="{00000000-0005-0000-0000-000003000000}"/>
    <cellStyle name="Plm10ConfirmB" xfId="61" xr:uid="{00000000-0005-0000-0000-000004000000}"/>
    <cellStyle name="Plm10HdrLine" xfId="2" xr:uid="{00000000-0005-0000-0000-000005000000}"/>
    <cellStyle name="SvsDataLeaf" xfId="34" xr:uid="{00000000-0005-0000-0000-000006000000}"/>
    <cellStyle name="SvsDataLeafCrtEnd" xfId="38" xr:uid="{00000000-0005-0000-0000-000007000000}"/>
    <cellStyle name="SvsDataLeafCrtName" xfId="36" xr:uid="{00000000-0005-0000-0000-000008000000}"/>
    <cellStyle name="SvsDataLeafCrtStart" xfId="37" xr:uid="{00000000-0005-0000-0000-000009000000}"/>
    <cellStyle name="SvsDataLeafDoer" xfId="42" xr:uid="{00000000-0005-0000-0000-00000A000000}"/>
    <cellStyle name="SvsDataLeafDoerIns" xfId="40" xr:uid="{00000000-0005-0000-0000-00000B000000}"/>
    <cellStyle name="SvsDataLeafLeft" xfId="35" xr:uid="{00000000-0005-0000-0000-00000C000000}"/>
    <cellStyle name="SvsDataLeafNumber" xfId="41" xr:uid="{00000000-0005-0000-0000-00000D000000}"/>
    <cellStyle name="SvsDataLeafOwner" xfId="39" xr:uid="{00000000-0005-0000-0000-00000E000000}"/>
    <cellStyle name="SvsDataLvl1" xfId="32" xr:uid="{00000000-0005-0000-0000-00000F000000}"/>
    <cellStyle name="SvsDataLvl1CrtEnd" xfId="56" xr:uid="{00000000-0005-0000-0000-000010000000}"/>
    <cellStyle name="SvsDataLvl1CrtName" xfId="53" xr:uid="{00000000-0005-0000-0000-000011000000}"/>
    <cellStyle name="SvsDataLvl1CrtStart" xfId="55" xr:uid="{00000000-0005-0000-0000-000012000000}"/>
    <cellStyle name="SvsDataLvl1Default" xfId="54" xr:uid="{00000000-0005-0000-0000-000013000000}"/>
    <cellStyle name="SvsDataLvl1Doer" xfId="58" xr:uid="{00000000-0005-0000-0000-000014000000}"/>
    <cellStyle name="SvsDataLvl1Owner" xfId="57" xr:uid="{00000000-0005-0000-0000-000015000000}"/>
    <cellStyle name="SvsDataLvl1Summary" xfId="51" xr:uid="{00000000-0005-0000-0000-000016000000}"/>
    <cellStyle name="SvsDataLvl1SummFin" xfId="52" xr:uid="{00000000-0005-0000-0000-000017000000}"/>
    <cellStyle name="SvsDataLvl2" xfId="33" xr:uid="{00000000-0005-0000-0000-000018000000}"/>
    <cellStyle name="SvsDataLvl2CrtEnd" xfId="48" xr:uid="{00000000-0005-0000-0000-000019000000}"/>
    <cellStyle name="SvsDataLvl2CrtName" xfId="45" xr:uid="{00000000-0005-0000-0000-00001A000000}"/>
    <cellStyle name="SvsDataLvl2CrtStart" xfId="47" xr:uid="{00000000-0005-0000-0000-00001B000000}"/>
    <cellStyle name="SvsDataLvl2Default" xfId="46" xr:uid="{00000000-0005-0000-0000-00001C000000}"/>
    <cellStyle name="SvsDataLvl2Doer" xfId="50" xr:uid="{00000000-0005-0000-0000-00001D000000}"/>
    <cellStyle name="SvsDataLvl2Owner" xfId="49" xr:uid="{00000000-0005-0000-0000-00001E000000}"/>
    <cellStyle name="SvsDataLvl2Summary" xfId="43" xr:uid="{00000000-0005-0000-0000-00001F000000}"/>
    <cellStyle name="SvsDataLvl2SummFin" xfId="44" xr:uid="{00000000-0005-0000-0000-000020000000}"/>
    <cellStyle name="SvsHdrColnum" xfId="30" xr:uid="{00000000-0005-0000-0000-000021000000}"/>
    <cellStyle name="SvsHdrColnumFirst" xfId="29" xr:uid="{00000000-0005-0000-0000-000022000000}"/>
    <cellStyle name="SvsHdrColnumLast" xfId="31" xr:uid="{00000000-0005-0000-0000-000023000000}"/>
    <cellStyle name="SvsHdrCrt" xfId="11" xr:uid="{00000000-0005-0000-0000-000024000000}"/>
    <cellStyle name="SvsHdrCrtDates" xfId="15" xr:uid="{00000000-0005-0000-0000-000025000000}"/>
    <cellStyle name="SvsHdrCrtDescFields" xfId="14" xr:uid="{00000000-0005-0000-0000-000026000000}"/>
    <cellStyle name="SvsHdrCrtDiff" xfId="27" xr:uid="{00000000-0005-0000-0000-000027000000}"/>
    <cellStyle name="SvsHdrCrtEnd" xfId="25" xr:uid="{00000000-0005-0000-0000-000028000000}"/>
    <cellStyle name="SvsHdrCrtName" xfId="13" xr:uid="{00000000-0005-0000-0000-000029000000}"/>
    <cellStyle name="SvsHdrCrtStart" xfId="24" xr:uid="{00000000-0005-0000-0000-00002A000000}"/>
    <cellStyle name="SvsHdrFin" xfId="22" xr:uid="{00000000-0005-0000-0000-00002B000000}"/>
    <cellStyle name="SvsHdrFinCurYear" xfId="9" xr:uid="{00000000-0005-0000-0000-00002C000000}"/>
    <cellStyle name="SvsHdrFinsalt" xfId="8" xr:uid="{00000000-0005-0000-0000-00002D000000}"/>
    <cellStyle name="SvsHdrFinSum" xfId="23" xr:uid="{00000000-0005-0000-0000-00002E000000}"/>
    <cellStyle name="SvsHdrFinTitle" xfId="10" xr:uid="{00000000-0005-0000-0000-00002F000000}"/>
    <cellStyle name="SvsHdrFinUom" xfId="26" xr:uid="{00000000-0005-0000-0000-000030000000}"/>
    <cellStyle name="SvsHdrLeaf" xfId="6" xr:uid="{00000000-0005-0000-0000-000031000000}"/>
    <cellStyle name="SvsHdrLeafDesc" xfId="20" xr:uid="{00000000-0005-0000-0000-000032000000}"/>
    <cellStyle name="SvsHdrLeafName" xfId="19" xr:uid="{00000000-0005-0000-0000-000033000000}"/>
    <cellStyle name="SvsHdrLeafNr" xfId="18" xr:uid="{00000000-0005-0000-0000-000034000000}"/>
    <cellStyle name="SvsHdrLevelName1" xfId="4" xr:uid="{00000000-0005-0000-0000-000035000000}"/>
    <cellStyle name="SvsHdrLevelName2" xfId="5" xr:uid="{00000000-0005-0000-0000-000036000000}"/>
    <cellStyle name="SvsHdrPeriod" xfId="7" xr:uid="{00000000-0005-0000-0000-000037000000}"/>
    <cellStyle name="SvsHdrPeriodDates" xfId="21" xr:uid="{00000000-0005-0000-0000-000038000000}"/>
    <cellStyle name="SvsHdrRespDoer" xfId="17" xr:uid="{00000000-0005-0000-0000-000039000000}"/>
    <cellStyle name="SvsHdrRespHdr" xfId="12" xr:uid="{00000000-0005-0000-0000-00003A000000}"/>
    <cellStyle name="SvsHdrRespOwner" xfId="16" xr:uid="{00000000-0005-0000-0000-00003B000000}"/>
    <cellStyle name="SvsHdrRespOwnerIns" xfId="28" xr:uid="{00000000-0005-0000-0000-00003C000000}"/>
    <cellStyle name="SvsHeader" xfId="3" xr:uid="{00000000-0005-0000-0000-00003D000000}"/>
  </cellStyles>
  <dxfs count="0"/>
  <tableStyles count="0" defaultTableStyle="TableStyleMedium2" defaultPivotStyle="PivotStyleLight16"/>
  <colors>
    <mruColors>
      <color rgb="FFFF99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65"/>
  <sheetViews>
    <sheetView tabSelected="1" zoomScaleNormal="100" workbookViewId="0">
      <selection activeCell="J2" sqref="J2:K2"/>
    </sheetView>
  </sheetViews>
  <sheetFormatPr defaultColWidth="9.44140625" defaultRowHeight="12" customHeight="1" x14ac:dyDescent="0.3"/>
  <cols>
    <col min="1" max="2" width="6.5546875" style="1" customWidth="1"/>
    <col min="3" max="3" width="17.5546875" style="1" customWidth="1"/>
    <col min="4" max="4" width="31" style="1" customWidth="1"/>
    <col min="5" max="5" width="28.21875" style="1" customWidth="1"/>
    <col min="6" max="6" width="14.21875" style="1" customWidth="1"/>
    <col min="7" max="7" width="10.88671875" style="1" customWidth="1"/>
    <col min="8" max="8" width="12.21875" style="1" customWidth="1"/>
    <col min="9" max="9" width="17" style="1" customWidth="1"/>
    <col min="10" max="10" width="15.21875" style="1" customWidth="1"/>
    <col min="11" max="11" width="17.5546875" style="1" customWidth="1"/>
    <col min="12" max="16384" width="9.44140625" style="1"/>
  </cols>
  <sheetData>
    <row r="2" spans="1:14" ht="69" customHeight="1" x14ac:dyDescent="0.3">
      <c r="J2" s="72" t="s">
        <v>115</v>
      </c>
      <c r="K2" s="73"/>
    </row>
    <row r="3" spans="1:14" ht="12" customHeight="1" x14ac:dyDescent="0.3">
      <c r="A3" s="2"/>
      <c r="B3" s="31"/>
      <c r="C3" s="77" t="s">
        <v>114</v>
      </c>
      <c r="D3" s="78"/>
      <c r="E3" s="78"/>
      <c r="F3" s="78"/>
      <c r="G3" s="78"/>
      <c r="H3" s="78"/>
      <c r="I3" s="78"/>
      <c r="J3" s="78"/>
      <c r="K3" s="78"/>
      <c r="L3" s="2"/>
      <c r="M3" s="2"/>
      <c r="N3" s="2"/>
    </row>
    <row r="4" spans="1:14" ht="46.5" customHeight="1" x14ac:dyDescent="0.3">
      <c r="A4" s="32"/>
      <c r="B4" s="31"/>
      <c r="C4" s="78"/>
      <c r="D4" s="78"/>
      <c r="E4" s="78"/>
      <c r="F4" s="78"/>
      <c r="G4" s="78"/>
      <c r="H4" s="78"/>
      <c r="I4" s="78"/>
      <c r="J4" s="78"/>
      <c r="K4" s="78"/>
      <c r="L4" s="2"/>
      <c r="M4" s="2"/>
      <c r="N4" s="2"/>
    </row>
    <row r="5" spans="1:14" ht="12.75" customHeight="1" thickBot="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20.25" customHeight="1" thickBot="1" x14ac:dyDescent="0.35">
      <c r="A6" s="60" t="s">
        <v>0</v>
      </c>
      <c r="B6" s="61" t="s">
        <v>1</v>
      </c>
      <c r="C6" s="62" t="s">
        <v>2</v>
      </c>
      <c r="D6" s="62"/>
      <c r="E6" s="62"/>
      <c r="F6" s="74" t="s">
        <v>3</v>
      </c>
      <c r="G6" s="63" t="s">
        <v>4</v>
      </c>
      <c r="H6" s="63" t="s">
        <v>5</v>
      </c>
      <c r="I6" s="79" t="s">
        <v>6</v>
      </c>
      <c r="J6" s="82" t="s">
        <v>7</v>
      </c>
      <c r="K6" s="85" t="s">
        <v>8</v>
      </c>
      <c r="L6" s="2"/>
      <c r="M6" s="2"/>
      <c r="N6" s="2"/>
    </row>
    <row r="7" spans="1:14" ht="30.75" customHeight="1" thickBot="1" x14ac:dyDescent="0.35">
      <c r="A7" s="60"/>
      <c r="B7" s="61"/>
      <c r="C7" s="62"/>
      <c r="D7" s="62"/>
      <c r="E7" s="62"/>
      <c r="F7" s="75"/>
      <c r="G7" s="64"/>
      <c r="H7" s="64"/>
      <c r="I7" s="80"/>
      <c r="J7" s="83"/>
      <c r="K7" s="86"/>
      <c r="L7" s="2"/>
      <c r="M7" s="2"/>
      <c r="N7" s="2"/>
    </row>
    <row r="8" spans="1:14" ht="14.25" customHeight="1" thickBot="1" x14ac:dyDescent="0.35">
      <c r="A8" s="60"/>
      <c r="B8" s="61"/>
      <c r="C8" s="69" t="s">
        <v>9</v>
      </c>
      <c r="D8" s="70" t="s">
        <v>10</v>
      </c>
      <c r="E8" s="71" t="s">
        <v>11</v>
      </c>
      <c r="F8" s="75"/>
      <c r="G8" s="64"/>
      <c r="H8" s="64"/>
      <c r="I8" s="81"/>
      <c r="J8" s="84"/>
      <c r="K8" s="87"/>
      <c r="L8" s="2"/>
      <c r="M8" s="2"/>
      <c r="N8" s="2"/>
    </row>
    <row r="9" spans="1:14" ht="24.45" customHeight="1" x14ac:dyDescent="0.3">
      <c r="A9" s="60"/>
      <c r="B9" s="61"/>
      <c r="C9" s="69"/>
      <c r="D9" s="70"/>
      <c r="E9" s="71"/>
      <c r="F9" s="76"/>
      <c r="G9" s="65"/>
      <c r="H9" s="65"/>
      <c r="I9" s="8" t="s">
        <v>12</v>
      </c>
      <c r="J9" s="8" t="s">
        <v>12</v>
      </c>
      <c r="K9" s="8" t="s">
        <v>12</v>
      </c>
      <c r="L9" s="2"/>
      <c r="M9" s="2"/>
      <c r="N9" s="2"/>
    </row>
    <row r="10" spans="1:14" ht="23.25" customHeight="1" x14ac:dyDescent="0.3">
      <c r="A10" s="3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2"/>
      <c r="M10" s="2"/>
      <c r="N10" s="2"/>
    </row>
    <row r="11" spans="1:14" ht="57.75" customHeight="1" x14ac:dyDescent="0.3">
      <c r="A11" s="66" t="s">
        <v>13</v>
      </c>
      <c r="B11" s="50" t="s">
        <v>14</v>
      </c>
      <c r="C11" s="40" t="s">
        <v>15</v>
      </c>
      <c r="D11" s="45" t="s">
        <v>16</v>
      </c>
      <c r="E11" s="45" t="s">
        <v>17</v>
      </c>
      <c r="F11" s="40" t="s">
        <v>18</v>
      </c>
      <c r="G11" s="40" t="s">
        <v>19</v>
      </c>
      <c r="H11" s="40" t="s">
        <v>20</v>
      </c>
      <c r="I11" s="37">
        <v>666.4</v>
      </c>
      <c r="J11" s="12">
        <f>(9000+891400+50500)/1000</f>
        <v>950.9</v>
      </c>
      <c r="K11" s="37">
        <v>927.99</v>
      </c>
      <c r="L11" s="2"/>
      <c r="M11" s="2"/>
      <c r="N11" s="2"/>
    </row>
    <row r="12" spans="1:14" ht="0.75" hidden="1" customHeight="1" x14ac:dyDescent="0.3">
      <c r="A12" s="67"/>
      <c r="B12" s="51"/>
      <c r="C12" s="41"/>
      <c r="D12" s="46"/>
      <c r="E12" s="46"/>
      <c r="F12" s="41"/>
      <c r="G12" s="41"/>
      <c r="H12" s="41"/>
      <c r="I12" s="38"/>
      <c r="J12" s="30"/>
      <c r="K12" s="38"/>
      <c r="L12" s="2"/>
      <c r="M12" s="2"/>
      <c r="N12" s="2"/>
    </row>
    <row r="13" spans="1:14" ht="51" customHeight="1" x14ac:dyDescent="0.3">
      <c r="A13" s="67"/>
      <c r="B13" s="51"/>
      <c r="C13" s="11" t="s">
        <v>22</v>
      </c>
      <c r="D13" s="13" t="s">
        <v>23</v>
      </c>
      <c r="E13" s="13" t="s">
        <v>17</v>
      </c>
      <c r="F13" s="11" t="s">
        <v>18</v>
      </c>
      <c r="G13" s="11" t="s">
        <v>19</v>
      </c>
      <c r="H13" s="11" t="s">
        <v>24</v>
      </c>
      <c r="I13" s="23">
        <v>9050</v>
      </c>
      <c r="J13" s="23">
        <f>10264700/1000</f>
        <v>10264.700000000001</v>
      </c>
      <c r="K13" s="23">
        <f>(9688947.2+301018.6+7570.83+11161.35)/1000</f>
        <v>10008.697979999999</v>
      </c>
      <c r="L13" s="2"/>
      <c r="M13" s="2"/>
      <c r="N13" s="2"/>
    </row>
    <row r="14" spans="1:14" ht="67.5" customHeight="1" x14ac:dyDescent="0.3">
      <c r="A14" s="67"/>
      <c r="B14" s="51"/>
      <c r="C14" s="40" t="s">
        <v>25</v>
      </c>
      <c r="D14" s="45" t="s">
        <v>26</v>
      </c>
      <c r="E14" s="45" t="s">
        <v>17</v>
      </c>
      <c r="F14" s="40" t="s">
        <v>27</v>
      </c>
      <c r="G14" s="40" t="s">
        <v>19</v>
      </c>
      <c r="H14" s="40" t="s">
        <v>28</v>
      </c>
      <c r="I14" s="37">
        <v>248.2</v>
      </c>
      <c r="J14" s="37">
        <f>(248200)/1000</f>
        <v>248.2</v>
      </c>
      <c r="K14" s="37">
        <f>(234438.51)/1000</f>
        <v>234.43851000000001</v>
      </c>
      <c r="L14" s="2"/>
      <c r="M14" s="2"/>
      <c r="N14" s="2"/>
    </row>
    <row r="15" spans="1:14" hidden="1" x14ac:dyDescent="0.3">
      <c r="A15" s="67"/>
      <c r="B15" s="51"/>
      <c r="C15" s="59"/>
      <c r="D15" s="58"/>
      <c r="E15" s="58"/>
      <c r="F15" s="59"/>
      <c r="G15" s="59"/>
      <c r="H15" s="59"/>
      <c r="I15" s="39"/>
      <c r="J15" s="39"/>
      <c r="K15" s="39"/>
      <c r="L15" s="2"/>
      <c r="M15" s="2"/>
      <c r="N15" s="2"/>
    </row>
    <row r="16" spans="1:14" ht="63" customHeight="1" x14ac:dyDescent="0.3">
      <c r="A16" s="67"/>
      <c r="B16" s="51"/>
      <c r="C16" s="11" t="s">
        <v>29</v>
      </c>
      <c r="D16" s="13" t="s">
        <v>30</v>
      </c>
      <c r="E16" s="13" t="s">
        <v>31</v>
      </c>
      <c r="F16" s="11" t="s">
        <v>18</v>
      </c>
      <c r="G16" s="11" t="s">
        <v>32</v>
      </c>
      <c r="H16" s="11" t="s">
        <v>33</v>
      </c>
      <c r="I16" s="12">
        <v>5437.5</v>
      </c>
      <c r="J16" s="12">
        <v>6545.3</v>
      </c>
      <c r="K16" s="12">
        <f>6224.48</f>
        <v>6224.48</v>
      </c>
      <c r="L16" s="2"/>
      <c r="M16" s="2"/>
      <c r="N16" s="2"/>
    </row>
    <row r="17" spans="1:14" s="2" customFormat="1" ht="81.75" customHeight="1" x14ac:dyDescent="0.3">
      <c r="A17" s="67"/>
      <c r="B17" s="51"/>
      <c r="C17" s="40" t="s">
        <v>34</v>
      </c>
      <c r="D17" s="45" t="s">
        <v>35</v>
      </c>
      <c r="E17" s="45" t="s">
        <v>36</v>
      </c>
      <c r="F17" s="40" t="s">
        <v>18</v>
      </c>
      <c r="G17" s="40" t="s">
        <v>19</v>
      </c>
      <c r="H17" s="40" t="s">
        <v>20</v>
      </c>
      <c r="I17" s="37">
        <v>128.80000000000001</v>
      </c>
      <c r="J17" s="37">
        <f>(96800)/1000</f>
        <v>96.8</v>
      </c>
      <c r="K17" s="37">
        <f>(95907.21)/1000</f>
        <v>95.907210000000006</v>
      </c>
    </row>
    <row r="18" spans="1:14" s="2" customFormat="1" ht="144" customHeight="1" x14ac:dyDescent="0.3">
      <c r="A18" s="67"/>
      <c r="B18" s="51"/>
      <c r="C18" s="41"/>
      <c r="D18" s="46"/>
      <c r="E18" s="46"/>
      <c r="F18" s="41"/>
      <c r="G18" s="41"/>
      <c r="H18" s="41"/>
      <c r="I18" s="38"/>
      <c r="J18" s="38"/>
      <c r="K18" s="38"/>
    </row>
    <row r="19" spans="1:14" s="2" customFormat="1" ht="69.75" customHeight="1" x14ac:dyDescent="0.3">
      <c r="A19" s="67"/>
      <c r="B19" s="51"/>
      <c r="C19" s="41"/>
      <c r="D19" s="46"/>
      <c r="E19" s="46"/>
      <c r="F19" s="41"/>
      <c r="G19" s="41"/>
      <c r="H19" s="41"/>
      <c r="I19" s="38"/>
      <c r="J19" s="39"/>
      <c r="K19" s="38"/>
    </row>
    <row r="20" spans="1:14" ht="12.75" customHeight="1" x14ac:dyDescent="0.3">
      <c r="A20" s="67"/>
      <c r="B20" s="52"/>
      <c r="C20" s="42" t="s">
        <v>37</v>
      </c>
      <c r="D20" s="43"/>
      <c r="E20" s="43"/>
      <c r="F20" s="43"/>
      <c r="G20" s="43"/>
      <c r="H20" s="44"/>
      <c r="I20" s="5">
        <f>SUM(I11:I19)</f>
        <v>15530.9</v>
      </c>
      <c r="J20" s="5">
        <f t="shared" ref="J20:K20" si="0">SUM(J11:J19)</f>
        <v>18105.900000000001</v>
      </c>
      <c r="K20" s="5">
        <f t="shared" si="0"/>
        <v>17491.5137</v>
      </c>
      <c r="L20" s="2"/>
      <c r="M20" s="2"/>
      <c r="N20" s="2"/>
    </row>
    <row r="21" spans="1:14" ht="61.35" customHeight="1" x14ac:dyDescent="0.3">
      <c r="A21" s="67"/>
      <c r="B21" s="50" t="s">
        <v>38</v>
      </c>
      <c r="C21" s="11" t="s">
        <v>39</v>
      </c>
      <c r="D21" s="13" t="s">
        <v>40</v>
      </c>
      <c r="E21" s="13" t="s">
        <v>41</v>
      </c>
      <c r="F21" s="11" t="s">
        <v>42</v>
      </c>
      <c r="G21" s="11" t="s">
        <v>43</v>
      </c>
      <c r="H21" s="16" t="s">
        <v>44</v>
      </c>
      <c r="I21" s="12">
        <v>1.8</v>
      </c>
      <c r="J21" s="12">
        <f>(1800)/1000</f>
        <v>1.8</v>
      </c>
      <c r="K21" s="12">
        <f>(1800)/1000</f>
        <v>1.8</v>
      </c>
      <c r="L21" s="2"/>
      <c r="M21" s="2"/>
      <c r="N21" s="2"/>
    </row>
    <row r="22" spans="1:14" ht="51" customHeight="1" x14ac:dyDescent="0.3">
      <c r="A22" s="67"/>
      <c r="B22" s="51"/>
      <c r="C22" s="11" t="s">
        <v>45</v>
      </c>
      <c r="D22" s="13" t="s">
        <v>46</v>
      </c>
      <c r="E22" s="13" t="s">
        <v>47</v>
      </c>
      <c r="F22" s="11" t="s">
        <v>42</v>
      </c>
      <c r="G22" s="11" t="s">
        <v>43</v>
      </c>
      <c r="H22" s="11" t="s">
        <v>20</v>
      </c>
      <c r="I22" s="28">
        <v>6.3</v>
      </c>
      <c r="J22" s="28">
        <f>(6300)/1000</f>
        <v>6.3</v>
      </c>
      <c r="K22" s="28">
        <f>(6300)/1000</f>
        <v>6.3</v>
      </c>
      <c r="L22" s="2"/>
      <c r="M22" s="2"/>
      <c r="N22" s="2"/>
    </row>
    <row r="23" spans="1:14" ht="33.75" customHeight="1" x14ac:dyDescent="0.3">
      <c r="A23" s="67"/>
      <c r="B23" s="51"/>
      <c r="C23" s="40" t="s">
        <v>48</v>
      </c>
      <c r="D23" s="45" t="s">
        <v>49</v>
      </c>
      <c r="E23" s="45" t="s">
        <v>50</v>
      </c>
      <c r="F23" s="40" t="s">
        <v>42</v>
      </c>
      <c r="G23" s="40" t="s">
        <v>43</v>
      </c>
      <c r="H23" s="40" t="s">
        <v>20</v>
      </c>
      <c r="I23" s="37">
        <v>51.4</v>
      </c>
      <c r="J23" s="37">
        <f>(51400)/1000</f>
        <v>51.4</v>
      </c>
      <c r="K23" s="37">
        <f>(51400)/1000</f>
        <v>51.4</v>
      </c>
      <c r="L23" s="2"/>
      <c r="M23" s="2"/>
      <c r="N23" s="2"/>
    </row>
    <row r="24" spans="1:14" ht="21" customHeight="1" x14ac:dyDescent="0.3">
      <c r="A24" s="67"/>
      <c r="B24" s="51"/>
      <c r="C24" s="41"/>
      <c r="D24" s="46"/>
      <c r="E24" s="46"/>
      <c r="F24" s="41"/>
      <c r="G24" s="41"/>
      <c r="H24" s="41"/>
      <c r="I24" s="38"/>
      <c r="J24" s="39"/>
      <c r="K24" s="38"/>
      <c r="L24" s="2"/>
      <c r="M24" s="2"/>
      <c r="N24" s="2"/>
    </row>
    <row r="25" spans="1:14" ht="62.1" customHeight="1" x14ac:dyDescent="0.3">
      <c r="A25" s="67"/>
      <c r="B25" s="51"/>
      <c r="C25" s="11" t="s">
        <v>51</v>
      </c>
      <c r="D25" s="13" t="s">
        <v>52</v>
      </c>
      <c r="E25" s="13" t="s">
        <v>17</v>
      </c>
      <c r="F25" s="11" t="s">
        <v>42</v>
      </c>
      <c r="G25" s="27" t="s">
        <v>43</v>
      </c>
      <c r="H25" s="27" t="s">
        <v>20</v>
      </c>
      <c r="I25" s="10">
        <v>0.6</v>
      </c>
      <c r="J25" s="10">
        <f>600/1000</f>
        <v>0.6</v>
      </c>
      <c r="K25" s="10">
        <v>0</v>
      </c>
      <c r="L25" s="2"/>
      <c r="M25" s="2"/>
      <c r="N25" s="2"/>
    </row>
    <row r="26" spans="1:14" ht="18" customHeight="1" x14ac:dyDescent="0.3">
      <c r="A26" s="67"/>
      <c r="B26" s="51"/>
      <c r="C26" s="40" t="s">
        <v>53</v>
      </c>
      <c r="D26" s="45" t="s">
        <v>54</v>
      </c>
      <c r="E26" s="45" t="s">
        <v>17</v>
      </c>
      <c r="F26" s="40" t="s">
        <v>42</v>
      </c>
      <c r="G26" s="40" t="s">
        <v>43</v>
      </c>
      <c r="H26" s="40" t="s">
        <v>20</v>
      </c>
      <c r="I26" s="37">
        <v>17</v>
      </c>
      <c r="J26" s="37">
        <f>(17000)/1000</f>
        <v>17</v>
      </c>
      <c r="K26" s="37">
        <f>(17000)/1000</f>
        <v>17</v>
      </c>
      <c r="L26" s="2"/>
      <c r="M26" s="2"/>
      <c r="N26" s="2"/>
    </row>
    <row r="27" spans="1:14" ht="21" customHeight="1" x14ac:dyDescent="0.3">
      <c r="A27" s="67"/>
      <c r="B27" s="51"/>
      <c r="C27" s="41"/>
      <c r="D27" s="46"/>
      <c r="E27" s="46"/>
      <c r="F27" s="41"/>
      <c r="G27" s="41"/>
      <c r="H27" s="41"/>
      <c r="I27" s="38"/>
      <c r="J27" s="39"/>
      <c r="K27" s="38"/>
      <c r="L27" s="2"/>
      <c r="M27" s="2"/>
      <c r="N27" s="2"/>
    </row>
    <row r="28" spans="1:14" ht="28.5" customHeight="1" x14ac:dyDescent="0.3">
      <c r="A28" s="67"/>
      <c r="B28" s="51"/>
      <c r="C28" s="11" t="s">
        <v>55</v>
      </c>
      <c r="D28" s="13" t="s">
        <v>56</v>
      </c>
      <c r="E28" s="13" t="s">
        <v>17</v>
      </c>
      <c r="F28" s="11" t="s">
        <v>42</v>
      </c>
      <c r="G28" s="11" t="s">
        <v>43</v>
      </c>
      <c r="H28" s="11" t="s">
        <v>20</v>
      </c>
      <c r="I28" s="12">
        <v>20.7</v>
      </c>
      <c r="J28" s="12">
        <f>(20700)/1000</f>
        <v>20.7</v>
      </c>
      <c r="K28" s="12">
        <f>(20359.89)/1000</f>
        <v>20.35989</v>
      </c>
      <c r="L28" s="2"/>
      <c r="M28" s="2"/>
      <c r="N28" s="2"/>
    </row>
    <row r="29" spans="1:14" ht="55.5" customHeight="1" x14ac:dyDescent="0.3">
      <c r="A29" s="67"/>
      <c r="B29" s="51"/>
      <c r="C29" s="11" t="s">
        <v>57</v>
      </c>
      <c r="D29" s="13" t="s">
        <v>58</v>
      </c>
      <c r="E29" s="13" t="s">
        <v>17</v>
      </c>
      <c r="F29" s="11" t="s">
        <v>42</v>
      </c>
      <c r="G29" s="11" t="s">
        <v>43</v>
      </c>
      <c r="H29" s="16" t="s">
        <v>20</v>
      </c>
      <c r="I29" s="12">
        <v>11</v>
      </c>
      <c r="J29" s="12">
        <f>(1800+1900+1900+1800+1800+1800)/1000</f>
        <v>11</v>
      </c>
      <c r="K29" s="12">
        <f>(1799.32+1793.9+1826.1+1825.86+1826.1+1800)/1000</f>
        <v>10.871279999999999</v>
      </c>
      <c r="L29" s="2"/>
      <c r="M29" s="2"/>
      <c r="N29" s="2"/>
    </row>
    <row r="30" spans="1:14" ht="21" customHeight="1" x14ac:dyDescent="0.3">
      <c r="A30" s="67"/>
      <c r="B30" s="51"/>
      <c r="C30" s="17" t="s">
        <v>59</v>
      </c>
      <c r="D30" s="18" t="s">
        <v>60</v>
      </c>
      <c r="E30" s="13" t="s">
        <v>17</v>
      </c>
      <c r="F30" s="11" t="s">
        <v>42</v>
      </c>
      <c r="G30" s="17" t="s">
        <v>43</v>
      </c>
      <c r="H30" s="21" t="s">
        <v>20</v>
      </c>
      <c r="I30" s="22">
        <v>5.2</v>
      </c>
      <c r="J30" s="22">
        <f>(5200)/1000</f>
        <v>5.2</v>
      </c>
      <c r="K30" s="22">
        <f>(5200)/1000</f>
        <v>5.2</v>
      </c>
      <c r="L30" s="2"/>
      <c r="M30" s="2"/>
      <c r="N30" s="2"/>
    </row>
    <row r="31" spans="1:14" ht="30" customHeight="1" x14ac:dyDescent="0.3">
      <c r="A31" s="67"/>
      <c r="B31" s="51"/>
      <c r="C31" s="17" t="s">
        <v>61</v>
      </c>
      <c r="D31" s="18" t="s">
        <v>62</v>
      </c>
      <c r="E31" s="13" t="s">
        <v>17</v>
      </c>
      <c r="F31" s="11" t="s">
        <v>42</v>
      </c>
      <c r="G31" s="17" t="s">
        <v>43</v>
      </c>
      <c r="H31" s="21" t="s">
        <v>20</v>
      </c>
      <c r="I31" s="22">
        <v>32.1</v>
      </c>
      <c r="J31" s="22">
        <f>32100/1000</f>
        <v>32.1</v>
      </c>
      <c r="K31" s="22">
        <f>27875.17/1000</f>
        <v>27.875169999999997</v>
      </c>
      <c r="L31" s="2"/>
      <c r="M31" s="2"/>
      <c r="N31" s="2"/>
    </row>
    <row r="32" spans="1:14" ht="24.75" customHeight="1" x14ac:dyDescent="0.3">
      <c r="A32" s="67"/>
      <c r="B32" s="51"/>
      <c r="C32" s="17" t="s">
        <v>63</v>
      </c>
      <c r="D32" s="18" t="s">
        <v>64</v>
      </c>
      <c r="E32" s="13" t="s">
        <v>17</v>
      </c>
      <c r="F32" s="11" t="s">
        <v>42</v>
      </c>
      <c r="G32" s="17" t="s">
        <v>43</v>
      </c>
      <c r="H32" s="21" t="s">
        <v>20</v>
      </c>
      <c r="I32" s="22">
        <v>81.3</v>
      </c>
      <c r="J32" s="22">
        <f>(71600+13000)/1000</f>
        <v>84.6</v>
      </c>
      <c r="K32" s="22">
        <f>(71103.85+3567.9)/1000</f>
        <v>74.671750000000003</v>
      </c>
      <c r="L32" s="2"/>
      <c r="M32" s="2"/>
      <c r="N32" s="2"/>
    </row>
    <row r="33" spans="1:14" ht="45" customHeight="1" x14ac:dyDescent="0.3">
      <c r="A33" s="67"/>
      <c r="B33" s="51"/>
      <c r="C33" s="17" t="s">
        <v>65</v>
      </c>
      <c r="D33" s="20" t="s">
        <v>66</v>
      </c>
      <c r="E33" s="13" t="s">
        <v>17</v>
      </c>
      <c r="F33" s="11" t="s">
        <v>18</v>
      </c>
      <c r="G33" s="19" t="s">
        <v>67</v>
      </c>
      <c r="H33" s="19" t="s">
        <v>20</v>
      </c>
      <c r="I33" s="10">
        <v>345</v>
      </c>
      <c r="J33" s="10">
        <f>(293300+87900)/1000</f>
        <v>381.2</v>
      </c>
      <c r="K33" s="34">
        <f>(284589.57+86879.19)/1000</f>
        <v>371.46876000000003</v>
      </c>
      <c r="L33" s="2"/>
      <c r="M33" s="2"/>
      <c r="N33" s="2"/>
    </row>
    <row r="34" spans="1:14" ht="12" customHeight="1" x14ac:dyDescent="0.3">
      <c r="A34" s="67"/>
      <c r="B34" s="52"/>
      <c r="C34" s="42" t="s">
        <v>68</v>
      </c>
      <c r="D34" s="43"/>
      <c r="E34" s="43"/>
      <c r="F34" s="43"/>
      <c r="G34" s="43"/>
      <c r="H34" s="44"/>
      <c r="I34" s="5">
        <f>SUM(I21:I33)</f>
        <v>572.4</v>
      </c>
      <c r="J34" s="5">
        <f t="shared" ref="J34:K34" si="1">SUM(J21:J33)</f>
        <v>611.9</v>
      </c>
      <c r="K34" s="5">
        <f t="shared" si="1"/>
        <v>586.94685000000004</v>
      </c>
      <c r="L34" s="2"/>
      <c r="M34" s="2"/>
      <c r="N34" s="2"/>
    </row>
    <row r="35" spans="1:14" ht="33.75" customHeight="1" x14ac:dyDescent="0.3">
      <c r="A35" s="67"/>
      <c r="B35" s="50" t="s">
        <v>69</v>
      </c>
      <c r="C35" s="24" t="s">
        <v>21</v>
      </c>
      <c r="D35" s="25" t="s">
        <v>21</v>
      </c>
      <c r="E35" s="25" t="s">
        <v>21</v>
      </c>
      <c r="F35" s="24" t="s">
        <v>21</v>
      </c>
      <c r="G35" s="24" t="s">
        <v>21</v>
      </c>
      <c r="H35" s="24" t="s">
        <v>21</v>
      </c>
      <c r="I35" s="26" t="s">
        <v>21</v>
      </c>
      <c r="J35" s="26"/>
      <c r="K35" s="26"/>
      <c r="L35" s="2"/>
      <c r="M35" s="2"/>
      <c r="N35" s="2"/>
    </row>
    <row r="36" spans="1:14" ht="12" customHeight="1" x14ac:dyDescent="0.3">
      <c r="A36" s="67"/>
      <c r="B36" s="52"/>
      <c r="C36" s="42" t="s">
        <v>70</v>
      </c>
      <c r="D36" s="43"/>
      <c r="E36" s="43"/>
      <c r="F36" s="43"/>
      <c r="G36" s="43"/>
      <c r="H36" s="44"/>
      <c r="I36" s="5">
        <f>SUM(I35:I35)</f>
        <v>0</v>
      </c>
      <c r="J36" s="5">
        <f t="shared" ref="J36:K36" si="2">SUM(J35:J35)</f>
        <v>0</v>
      </c>
      <c r="K36" s="5">
        <f t="shared" si="2"/>
        <v>0</v>
      </c>
      <c r="L36" s="2"/>
      <c r="M36" s="2"/>
      <c r="N36" s="2"/>
    </row>
    <row r="37" spans="1:14" ht="37.5" customHeight="1" x14ac:dyDescent="0.3">
      <c r="A37" s="67"/>
      <c r="B37" s="50" t="s">
        <v>71</v>
      </c>
      <c r="C37" s="11" t="s">
        <v>72</v>
      </c>
      <c r="D37" s="13" t="s">
        <v>73</v>
      </c>
      <c r="E37" s="13" t="s">
        <v>17</v>
      </c>
      <c r="F37" s="11" t="s">
        <v>42</v>
      </c>
      <c r="G37" s="11" t="s">
        <v>19</v>
      </c>
      <c r="H37" s="16" t="s">
        <v>20</v>
      </c>
      <c r="I37" s="12">
        <v>375</v>
      </c>
      <c r="J37" s="12">
        <f>(40000+350000+0)/1000</f>
        <v>390</v>
      </c>
      <c r="K37" s="12">
        <f>(33151+260262.77+63917.04)/1000</f>
        <v>357.33080999999999</v>
      </c>
      <c r="L37" s="2"/>
      <c r="M37" s="2"/>
      <c r="N37" s="2"/>
    </row>
    <row r="38" spans="1:14" ht="102" customHeight="1" x14ac:dyDescent="0.3">
      <c r="A38" s="67"/>
      <c r="B38" s="51"/>
      <c r="C38" s="11" t="s">
        <v>74</v>
      </c>
      <c r="D38" s="13" t="s">
        <v>75</v>
      </c>
      <c r="E38" s="13" t="s">
        <v>17</v>
      </c>
      <c r="F38" s="11" t="s">
        <v>42</v>
      </c>
      <c r="G38" s="11" t="s">
        <v>19</v>
      </c>
      <c r="H38" s="16" t="s">
        <v>20</v>
      </c>
      <c r="I38" s="12">
        <v>880</v>
      </c>
      <c r="J38" s="12">
        <v>90</v>
      </c>
      <c r="K38" s="12">
        <f>(7125+200+8200+3333.33+1000+7000+2400+5000+4000+1250+7500+5000+9700+7000+5312.5+250+1000+1900+1000+333.33)/1000</f>
        <v>78.504159999999999</v>
      </c>
      <c r="L38" s="2"/>
      <c r="M38" s="2"/>
      <c r="N38" s="2"/>
    </row>
    <row r="39" spans="1:14" ht="91.5" customHeight="1" x14ac:dyDescent="0.3">
      <c r="A39" s="67"/>
      <c r="B39" s="51"/>
      <c r="C39" s="11" t="s">
        <v>76</v>
      </c>
      <c r="D39" s="13" t="s">
        <v>77</v>
      </c>
      <c r="E39" s="13" t="s">
        <v>17</v>
      </c>
      <c r="F39" s="11" t="s">
        <v>42</v>
      </c>
      <c r="G39" s="11" t="s">
        <v>19</v>
      </c>
      <c r="H39" s="16" t="s">
        <v>20</v>
      </c>
      <c r="I39" s="12">
        <v>5</v>
      </c>
      <c r="J39" s="12">
        <f>(5000)/1000</f>
        <v>5</v>
      </c>
      <c r="K39" s="12">
        <f>(2089.5)/1000</f>
        <v>2.0895000000000001</v>
      </c>
      <c r="L39" s="2"/>
      <c r="M39" s="2"/>
      <c r="N39" s="2"/>
    </row>
    <row r="40" spans="1:14" ht="91.5" customHeight="1" x14ac:dyDescent="0.3">
      <c r="A40" s="67"/>
      <c r="B40" s="51"/>
      <c r="C40" s="11" t="s">
        <v>78</v>
      </c>
      <c r="D40" s="13" t="s">
        <v>79</v>
      </c>
      <c r="E40" s="13" t="s">
        <v>80</v>
      </c>
      <c r="F40" s="11" t="s">
        <v>18</v>
      </c>
      <c r="G40" s="11" t="s">
        <v>81</v>
      </c>
      <c r="H40" s="16" t="s">
        <v>20</v>
      </c>
      <c r="I40" s="12">
        <v>2</v>
      </c>
      <c r="J40" s="12">
        <f>(5000)/1000</f>
        <v>5</v>
      </c>
      <c r="K40" s="12">
        <f>(4500)/1000</f>
        <v>4.5</v>
      </c>
      <c r="L40" s="2"/>
      <c r="M40" s="2"/>
      <c r="N40" s="2"/>
    </row>
    <row r="41" spans="1:14" ht="42" customHeight="1" x14ac:dyDescent="0.3">
      <c r="A41" s="67"/>
      <c r="B41" s="52"/>
      <c r="C41" s="42" t="s">
        <v>82</v>
      </c>
      <c r="D41" s="43"/>
      <c r="E41" s="43"/>
      <c r="F41" s="43"/>
      <c r="G41" s="43"/>
      <c r="H41" s="44"/>
      <c r="I41" s="6">
        <f>SUM(I37:I40)</f>
        <v>1262</v>
      </c>
      <c r="J41" s="6">
        <f t="shared" ref="J41:K41" si="3">SUM(J37:J40)</f>
        <v>490</v>
      </c>
      <c r="K41" s="6">
        <f t="shared" si="3"/>
        <v>442.42446999999999</v>
      </c>
      <c r="L41" s="2"/>
      <c r="M41" s="2"/>
      <c r="N41" s="2"/>
    </row>
    <row r="42" spans="1:14" ht="88.5" customHeight="1" x14ac:dyDescent="0.3">
      <c r="A42" s="67"/>
      <c r="B42" s="50" t="s">
        <v>83</v>
      </c>
      <c r="C42" s="40" t="s">
        <v>84</v>
      </c>
      <c r="D42" s="45" t="s">
        <v>85</v>
      </c>
      <c r="E42" s="45" t="s">
        <v>86</v>
      </c>
      <c r="F42" s="40" t="s">
        <v>87</v>
      </c>
      <c r="G42" s="40" t="s">
        <v>88</v>
      </c>
      <c r="H42" s="40" t="s">
        <v>20</v>
      </c>
      <c r="I42" s="37">
        <v>120</v>
      </c>
      <c r="J42" s="37">
        <f>(6400+66000)/1000</f>
        <v>72.400000000000006</v>
      </c>
      <c r="K42" s="37">
        <f>(3908.13+66041.06)/1000</f>
        <v>69.949190000000002</v>
      </c>
      <c r="L42" s="2"/>
      <c r="M42" s="2"/>
      <c r="N42" s="2"/>
    </row>
    <row r="43" spans="1:14" ht="126.6" customHeight="1" x14ac:dyDescent="0.3">
      <c r="A43" s="67"/>
      <c r="B43" s="51"/>
      <c r="C43" s="41"/>
      <c r="D43" s="46"/>
      <c r="E43" s="46"/>
      <c r="F43" s="41"/>
      <c r="G43" s="41"/>
      <c r="H43" s="41"/>
      <c r="I43" s="38"/>
      <c r="J43" s="38"/>
      <c r="K43" s="38"/>
      <c r="L43" s="2"/>
      <c r="M43" s="2"/>
      <c r="N43" s="2"/>
    </row>
    <row r="44" spans="1:14" ht="38.1" customHeight="1" x14ac:dyDescent="0.3">
      <c r="A44" s="67"/>
      <c r="B44" s="51"/>
      <c r="C44" s="41"/>
      <c r="D44" s="46"/>
      <c r="E44" s="46"/>
      <c r="F44" s="41"/>
      <c r="G44" s="41"/>
      <c r="H44" s="41"/>
      <c r="I44" s="38"/>
      <c r="J44" s="39"/>
      <c r="K44" s="38"/>
      <c r="L44" s="2"/>
      <c r="M44" s="2"/>
      <c r="N44" s="2"/>
    </row>
    <row r="45" spans="1:14" ht="86.25" customHeight="1" x14ac:dyDescent="0.3">
      <c r="A45" s="67"/>
      <c r="B45" s="51"/>
      <c r="C45" s="9" t="s">
        <v>89</v>
      </c>
      <c r="D45" s="14" t="s">
        <v>90</v>
      </c>
      <c r="E45" s="14" t="s">
        <v>91</v>
      </c>
      <c r="F45" s="11" t="s">
        <v>18</v>
      </c>
      <c r="G45" s="9" t="s">
        <v>19</v>
      </c>
      <c r="H45" s="9" t="s">
        <v>44</v>
      </c>
      <c r="I45" s="15">
        <v>0</v>
      </c>
      <c r="J45" s="15">
        <v>0</v>
      </c>
      <c r="K45" s="15">
        <v>0</v>
      </c>
      <c r="L45" s="2"/>
      <c r="M45" s="2"/>
      <c r="N45" s="2"/>
    </row>
    <row r="46" spans="1:14" s="2" customFormat="1" ht="52.5" customHeight="1" x14ac:dyDescent="0.3">
      <c r="A46" s="67"/>
      <c r="B46" s="51"/>
      <c r="C46" s="40" t="s">
        <v>92</v>
      </c>
      <c r="D46" s="54" t="s">
        <v>93</v>
      </c>
      <c r="E46" s="45" t="s">
        <v>94</v>
      </c>
      <c r="F46" s="40" t="s">
        <v>18</v>
      </c>
      <c r="G46" s="40" t="s">
        <v>19</v>
      </c>
      <c r="H46" s="40" t="s">
        <v>20</v>
      </c>
      <c r="I46" s="37">
        <v>0</v>
      </c>
      <c r="J46" s="37">
        <v>0</v>
      </c>
      <c r="K46" s="37">
        <v>0</v>
      </c>
    </row>
    <row r="47" spans="1:14" s="2" customFormat="1" ht="41.1" customHeight="1" x14ac:dyDescent="0.3">
      <c r="A47" s="67"/>
      <c r="B47" s="51"/>
      <c r="C47" s="41"/>
      <c r="D47" s="55"/>
      <c r="E47" s="46"/>
      <c r="F47" s="41"/>
      <c r="G47" s="41"/>
      <c r="H47" s="41"/>
      <c r="I47" s="38"/>
      <c r="J47" s="39"/>
      <c r="K47" s="39"/>
    </row>
    <row r="48" spans="1:14" ht="90.75" customHeight="1" x14ac:dyDescent="0.3">
      <c r="A48" s="67"/>
      <c r="B48" s="51"/>
      <c r="C48" s="11" t="s">
        <v>95</v>
      </c>
      <c r="D48" s="13" t="s">
        <v>96</v>
      </c>
      <c r="E48" s="13" t="s">
        <v>97</v>
      </c>
      <c r="F48" s="11" t="s">
        <v>18</v>
      </c>
      <c r="G48" s="11" t="s">
        <v>19</v>
      </c>
      <c r="H48" s="11" t="s">
        <v>20</v>
      </c>
      <c r="I48" s="12">
        <v>0</v>
      </c>
      <c r="J48" s="12">
        <v>0</v>
      </c>
      <c r="K48" s="33">
        <v>0</v>
      </c>
      <c r="L48" s="2"/>
      <c r="M48" s="2"/>
      <c r="N48" s="2"/>
    </row>
    <row r="49" spans="1:14" ht="63" customHeight="1" x14ac:dyDescent="0.3">
      <c r="A49" s="67"/>
      <c r="B49" s="51"/>
      <c r="C49" s="11" t="s">
        <v>98</v>
      </c>
      <c r="D49" s="13" t="s">
        <v>99</v>
      </c>
      <c r="E49" s="13" t="s">
        <v>100</v>
      </c>
      <c r="F49" s="11" t="s">
        <v>18</v>
      </c>
      <c r="G49" s="11" t="s">
        <v>19</v>
      </c>
      <c r="H49" s="11" t="s">
        <v>20</v>
      </c>
      <c r="I49" s="12">
        <v>0</v>
      </c>
      <c r="J49" s="12">
        <v>0</v>
      </c>
      <c r="K49" s="33">
        <v>0</v>
      </c>
      <c r="L49" s="2"/>
      <c r="M49" s="2"/>
      <c r="N49" s="2"/>
    </row>
    <row r="50" spans="1:14" ht="33.75" customHeight="1" x14ac:dyDescent="0.3">
      <c r="A50" s="67"/>
      <c r="B50" s="51"/>
      <c r="C50" s="11" t="s">
        <v>101</v>
      </c>
      <c r="D50" s="13" t="s">
        <v>102</v>
      </c>
      <c r="E50" s="13" t="s">
        <v>103</v>
      </c>
      <c r="F50" s="11" t="s">
        <v>18</v>
      </c>
      <c r="G50" s="11" t="s">
        <v>19</v>
      </c>
      <c r="H50" s="11" t="s">
        <v>20</v>
      </c>
      <c r="I50" s="12">
        <v>5</v>
      </c>
      <c r="J50" s="12"/>
      <c r="K50" s="33"/>
      <c r="L50" s="29"/>
      <c r="M50" s="2"/>
      <c r="N50" s="2"/>
    </row>
    <row r="51" spans="1:14" ht="46.5" customHeight="1" x14ac:dyDescent="0.3">
      <c r="A51" s="67"/>
      <c r="B51" s="51"/>
      <c r="C51" s="11" t="s">
        <v>104</v>
      </c>
      <c r="D51" s="13" t="s">
        <v>105</v>
      </c>
      <c r="E51" s="13" t="s">
        <v>106</v>
      </c>
      <c r="F51" s="11" t="s">
        <v>18</v>
      </c>
      <c r="G51" s="11" t="s">
        <v>19</v>
      </c>
      <c r="H51" s="11" t="s">
        <v>20</v>
      </c>
      <c r="I51" s="12">
        <v>0</v>
      </c>
      <c r="J51" s="12">
        <v>0</v>
      </c>
      <c r="K51" s="33">
        <v>0</v>
      </c>
      <c r="L51" s="2"/>
      <c r="M51" s="2"/>
      <c r="N51" s="2"/>
    </row>
    <row r="52" spans="1:14" ht="30" customHeight="1" x14ac:dyDescent="0.3">
      <c r="A52" s="67"/>
      <c r="B52" s="51"/>
      <c r="C52" s="9" t="s">
        <v>107</v>
      </c>
      <c r="D52" s="14" t="s">
        <v>108</v>
      </c>
      <c r="E52" s="14" t="s">
        <v>109</v>
      </c>
      <c r="F52" s="11" t="s">
        <v>18</v>
      </c>
      <c r="G52" s="9" t="s">
        <v>19</v>
      </c>
      <c r="H52" s="9" t="s">
        <v>20</v>
      </c>
      <c r="I52" s="15">
        <v>20</v>
      </c>
      <c r="J52" s="15">
        <f>(11900)/1000</f>
        <v>11.9</v>
      </c>
      <c r="K52" s="15">
        <f>(3500)/1000</f>
        <v>3.5</v>
      </c>
      <c r="L52" s="2"/>
      <c r="M52" s="2"/>
      <c r="N52" s="2"/>
    </row>
    <row r="53" spans="1:14" ht="18" customHeight="1" x14ac:dyDescent="0.3">
      <c r="A53" s="67"/>
      <c r="B53" s="52"/>
      <c r="C53" s="42" t="s">
        <v>110</v>
      </c>
      <c r="D53" s="43"/>
      <c r="E53" s="43"/>
      <c r="F53" s="43"/>
      <c r="G53" s="43"/>
      <c r="H53" s="44"/>
      <c r="I53" s="5">
        <f>SUM(I42:I52)</f>
        <v>145</v>
      </c>
      <c r="J53" s="5">
        <f t="shared" ref="J53:K53" si="4">SUM(J42:J52)</f>
        <v>84.300000000000011</v>
      </c>
      <c r="K53" s="5">
        <f t="shared" si="4"/>
        <v>73.449190000000002</v>
      </c>
      <c r="L53" s="2"/>
      <c r="M53" s="2"/>
      <c r="N53" s="2"/>
    </row>
    <row r="54" spans="1:14" ht="12.75" customHeight="1" x14ac:dyDescent="0.3">
      <c r="A54" s="68"/>
      <c r="B54" s="47" t="s">
        <v>111</v>
      </c>
      <c r="C54" s="48"/>
      <c r="D54" s="48"/>
      <c r="E54" s="48"/>
      <c r="F54" s="48"/>
      <c r="G54" s="48"/>
      <c r="H54" s="49"/>
      <c r="I54" s="7">
        <f>I53+I41+I36+I34+I20</f>
        <v>17510.3</v>
      </c>
      <c r="J54" s="7">
        <f t="shared" ref="J54:K54" si="5">J53+J41+J36+J34+J20</f>
        <v>19292.100000000002</v>
      </c>
      <c r="K54" s="7">
        <f t="shared" si="5"/>
        <v>18594.334210000001</v>
      </c>
      <c r="L54" s="2"/>
      <c r="M54" s="2"/>
      <c r="N54" s="2"/>
    </row>
    <row r="55" spans="1:14" ht="12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35"/>
      <c r="K55" s="35"/>
      <c r="L55" s="2"/>
      <c r="M55" s="2"/>
      <c r="N55" s="2"/>
    </row>
    <row r="56" spans="1:14" ht="12" customHeight="1" x14ac:dyDescent="0.3">
      <c r="A56" s="57"/>
      <c r="B56" s="57"/>
      <c r="C56" s="57"/>
      <c r="D56" s="57"/>
      <c r="E56" s="2"/>
      <c r="F56" s="2"/>
      <c r="G56" s="2"/>
      <c r="H56" s="2"/>
      <c r="I56" s="29"/>
      <c r="J56" s="36"/>
      <c r="K56" s="35"/>
      <c r="L56" s="2"/>
      <c r="M56" s="2"/>
      <c r="N56" s="2"/>
    </row>
    <row r="57" spans="1:14" ht="12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35"/>
      <c r="K57" s="35"/>
      <c r="L57" s="2"/>
      <c r="M57" s="2"/>
      <c r="N57" s="2"/>
    </row>
    <row r="58" spans="1:14" ht="12" customHeight="1" x14ac:dyDescent="0.3">
      <c r="A58" s="53"/>
      <c r="B58" s="53"/>
      <c r="C58" s="53"/>
      <c r="D58" s="53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2" customHeight="1" x14ac:dyDescent="0.3">
      <c r="A59" s="56"/>
      <c r="B59" s="56"/>
      <c r="C59" s="56"/>
      <c r="D59" s="56"/>
      <c r="E59" s="2"/>
      <c r="F59" s="2"/>
      <c r="G59" s="2"/>
      <c r="H59" s="2"/>
      <c r="I59" s="2"/>
      <c r="J59" s="2"/>
      <c r="K59" s="2"/>
      <c r="L59" s="2"/>
      <c r="M59" s="2"/>
      <c r="N59" s="2"/>
    </row>
    <row r="61" spans="1:14" ht="12" customHeight="1" x14ac:dyDescent="0.3">
      <c r="A61" s="53"/>
      <c r="B61" s="53"/>
      <c r="C61" s="53"/>
      <c r="D61" s="53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2" customHeight="1" x14ac:dyDescent="0.3">
      <c r="A62" s="56"/>
      <c r="B62" s="56"/>
      <c r="C62" s="56"/>
      <c r="D62" s="56"/>
      <c r="E62" s="2"/>
      <c r="F62" s="2"/>
      <c r="G62" s="2"/>
      <c r="H62" s="2"/>
      <c r="I62" s="2"/>
      <c r="J62" s="2"/>
      <c r="K62" s="2"/>
      <c r="L62" s="2"/>
      <c r="M62" s="2"/>
      <c r="N62" s="2"/>
    </row>
    <row r="64" spans="1:14" ht="12" customHeight="1" x14ac:dyDescent="0.3">
      <c r="A64" s="53"/>
      <c r="B64" s="53"/>
      <c r="C64" s="53"/>
      <c r="D64" s="53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2" customHeight="1" x14ac:dyDescent="0.3">
      <c r="A65" s="56"/>
      <c r="B65" s="56"/>
      <c r="C65" s="56"/>
      <c r="D65" s="56"/>
      <c r="E65" s="2"/>
      <c r="F65" s="2"/>
      <c r="G65" s="2"/>
      <c r="H65" s="2"/>
      <c r="I65" s="2"/>
      <c r="J65" s="2"/>
      <c r="K65" s="2"/>
      <c r="L65" s="2"/>
      <c r="M65" s="2"/>
      <c r="N65" s="2"/>
    </row>
  </sheetData>
  <mergeCells count="95">
    <mergeCell ref="J2:K2"/>
    <mergeCell ref="F6:F9"/>
    <mergeCell ref="C3:K4"/>
    <mergeCell ref="G11:G12"/>
    <mergeCell ref="H11:H12"/>
    <mergeCell ref="I11:I12"/>
    <mergeCell ref="K11:K12"/>
    <mergeCell ref="H6:H9"/>
    <mergeCell ref="I6:I8"/>
    <mergeCell ref="J6:J8"/>
    <mergeCell ref="C11:C12"/>
    <mergeCell ref="E11:E12"/>
    <mergeCell ref="K6:K8"/>
    <mergeCell ref="I14:I15"/>
    <mergeCell ref="E14:E15"/>
    <mergeCell ref="I17:I19"/>
    <mergeCell ref="K17:K19"/>
    <mergeCell ref="J17:J19"/>
    <mergeCell ref="H23:H24"/>
    <mergeCell ref="I23:I24"/>
    <mergeCell ref="K23:K24"/>
    <mergeCell ref="C20:H20"/>
    <mergeCell ref="F17:F19"/>
    <mergeCell ref="G17:G19"/>
    <mergeCell ref="H17:H19"/>
    <mergeCell ref="F23:F24"/>
    <mergeCell ref="G23:G24"/>
    <mergeCell ref="A6:A9"/>
    <mergeCell ref="B6:B9"/>
    <mergeCell ref="C6:E7"/>
    <mergeCell ref="G6:G9"/>
    <mergeCell ref="A11:A54"/>
    <mergeCell ref="B35:B36"/>
    <mergeCell ref="C8:C9"/>
    <mergeCell ref="D42:D44"/>
    <mergeCell ref="E42:E44"/>
    <mergeCell ref="D8:D9"/>
    <mergeCell ref="E8:E9"/>
    <mergeCell ref="E23:E24"/>
    <mergeCell ref="F14:F15"/>
    <mergeCell ref="G14:G15"/>
    <mergeCell ref="F11:F12"/>
    <mergeCell ref="B37:B41"/>
    <mergeCell ref="B21:B34"/>
    <mergeCell ref="B11:B20"/>
    <mergeCell ref="C17:C19"/>
    <mergeCell ref="D17:D19"/>
    <mergeCell ref="D14:D15"/>
    <mergeCell ref="D11:D12"/>
    <mergeCell ref="C14:C15"/>
    <mergeCell ref="C23:C24"/>
    <mergeCell ref="D23:D24"/>
    <mergeCell ref="A65:D65"/>
    <mergeCell ref="A56:D56"/>
    <mergeCell ref="A58:D58"/>
    <mergeCell ref="A59:D59"/>
    <mergeCell ref="A61:D61"/>
    <mergeCell ref="A62:D62"/>
    <mergeCell ref="B54:H54"/>
    <mergeCell ref="C53:H53"/>
    <mergeCell ref="B42:B53"/>
    <mergeCell ref="A64:D64"/>
    <mergeCell ref="F42:F44"/>
    <mergeCell ref="G42:G44"/>
    <mergeCell ref="C42:C44"/>
    <mergeCell ref="H42:H44"/>
    <mergeCell ref="E46:E47"/>
    <mergeCell ref="F46:F47"/>
    <mergeCell ref="G46:G47"/>
    <mergeCell ref="C46:C47"/>
    <mergeCell ref="D46:D47"/>
    <mergeCell ref="H46:H47"/>
    <mergeCell ref="G26:G27"/>
    <mergeCell ref="K14:K15"/>
    <mergeCell ref="J23:J24"/>
    <mergeCell ref="K26:K27"/>
    <mergeCell ref="J42:J44"/>
    <mergeCell ref="J14:J15"/>
    <mergeCell ref="C41:H41"/>
    <mergeCell ref="C36:H36"/>
    <mergeCell ref="C34:H34"/>
    <mergeCell ref="H26:H27"/>
    <mergeCell ref="C26:C27"/>
    <mergeCell ref="D26:D27"/>
    <mergeCell ref="E26:E27"/>
    <mergeCell ref="F26:F27"/>
    <mergeCell ref="H14:H15"/>
    <mergeCell ref="E17:E19"/>
    <mergeCell ref="I46:I47"/>
    <mergeCell ref="K46:K47"/>
    <mergeCell ref="J26:J27"/>
    <mergeCell ref="I26:I27"/>
    <mergeCell ref="I42:I44"/>
    <mergeCell ref="J46:J47"/>
    <mergeCell ref="K42:K44"/>
  </mergeCells>
  <phoneticPr fontId="16" type="noConversion"/>
  <pageMargins left="0.74803149606299213" right="0.74803149606299213" top="0.98425196850393704" bottom="0.98425196850393704" header="0.51181102362204722" footer="0.51181102362204722"/>
  <pageSetup paperSize="8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3"/>
  <sheetViews>
    <sheetView workbookViewId="0">
      <selection activeCell="E15" sqref="E15"/>
    </sheetView>
  </sheetViews>
  <sheetFormatPr defaultRowHeight="14.4" x14ac:dyDescent="0.3"/>
  <sheetData>
    <row r="2" spans="2:2" x14ac:dyDescent="0.3">
      <c r="B2" t="s">
        <v>112</v>
      </c>
    </row>
    <row r="3" spans="2:2" x14ac:dyDescent="0.3">
      <c r="B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04 Valdymo programa</vt:lpstr>
      <vt:lpstr>Lapas1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Agnė Aškelianec</dc:creator>
  <cp:keywords/>
  <dc:description/>
  <cp:lastModifiedBy>VRSA\juskon</cp:lastModifiedBy>
  <cp:revision/>
  <dcterms:created xsi:type="dcterms:W3CDTF">2017-03-20T14:25:03Z</dcterms:created>
  <dcterms:modified xsi:type="dcterms:W3CDTF">2024-12-23T06:56:20Z</dcterms:modified>
  <cp:category/>
  <cp:contentStatus/>
</cp:coreProperties>
</file>