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defaultThemeVersion="166925"/>
  <mc:AlternateContent xmlns:mc="http://schemas.openxmlformats.org/markup-compatibility/2006">
    <mc:Choice Requires="x15">
      <x15ac:absPath xmlns:x15ac="http://schemas.microsoft.com/office/spreadsheetml/2010/11/ac" url="C:\Users\juscer\OneDrive - Vilniaus rajono savivaldybės administracija\Darbalaukis\uršula\"/>
    </mc:Choice>
  </mc:AlternateContent>
  <xr:revisionPtr revIDLastSave="0" documentId="8_{992A27E6-5ACB-4457-9108-63920E8BDCC7}" xr6:coauthVersionLast="47" xr6:coauthVersionMax="47" xr10:uidLastSave="{00000000-0000-0000-0000-000000000000}"/>
  <bookViews>
    <workbookView xWindow="-108" yWindow="-108" windowWidth="23256" windowHeight="12456" xr2:uid="{00000000-000D-0000-FFFF-FFFF00000000}"/>
  </bookViews>
  <sheets>
    <sheet name="02 Švietimo kokybės ir priei..." sheetId="1" r:id="rId1"/>
  </sheets>
  <definedNames>
    <definedName name="_xlnm._FilterDatabase" localSheetId="0" hidden="1">'02 Švietimo kokybės ir priei...'!$A$11:$K$62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3" i="1" l="1"/>
  <c r="K14" i="1"/>
  <c r="K15" i="1"/>
  <c r="K16" i="1"/>
  <c r="K18" i="1"/>
  <c r="K19" i="1"/>
  <c r="K20" i="1"/>
  <c r="K23" i="1"/>
  <c r="K25" i="1"/>
  <c r="K29" i="1"/>
  <c r="K31" i="1"/>
  <c r="K33" i="1"/>
  <c r="K34" i="1"/>
  <c r="K35" i="1"/>
  <c r="K36" i="1"/>
  <c r="K38" i="1"/>
  <c r="K39" i="1"/>
  <c r="K40" i="1"/>
  <c r="K44" i="1"/>
  <c r="K50" i="1"/>
  <c r="K52" i="1"/>
  <c r="K53" i="1"/>
  <c r="K54" i="1"/>
  <c r="K56" i="1"/>
  <c r="K57" i="1"/>
  <c r="J57" i="1"/>
  <c r="J22" i="1"/>
  <c r="J36" i="1"/>
  <c r="I22" i="1" l="1"/>
  <c r="K59" i="1" l="1"/>
  <c r="J59" i="1"/>
  <c r="J56" i="1"/>
  <c r="J54" i="1"/>
  <c r="J53" i="1"/>
  <c r="J52" i="1"/>
  <c r="J50" i="1"/>
  <c r="J47" i="1"/>
  <c r="J44" i="1"/>
  <c r="K43" i="1"/>
  <c r="J40" i="1"/>
  <c r="J39" i="1"/>
  <c r="J38" i="1"/>
  <c r="J35" i="1"/>
  <c r="J34" i="1"/>
  <c r="J33" i="1"/>
  <c r="J31" i="1"/>
  <c r="K30" i="1"/>
  <c r="J29" i="1"/>
  <c r="K27" i="1"/>
  <c r="J27" i="1"/>
  <c r="J25" i="1"/>
  <c r="K22" i="1"/>
  <c r="J20" i="1"/>
  <c r="J18" i="1"/>
  <c r="J16" i="1"/>
  <c r="J61" i="1" l="1"/>
  <c r="J32" i="1"/>
  <c r="J62" i="1" l="1"/>
  <c r="K47" i="1"/>
  <c r="K61" i="1" l="1"/>
  <c r="K32" i="1"/>
  <c r="K62" i="1" s="1"/>
  <c r="I61" i="1" l="1"/>
  <c r="I18" i="1" l="1"/>
  <c r="I15" i="1"/>
  <c r="I14" i="1"/>
  <c r="I12" i="1"/>
  <c r="I32" i="1" l="1"/>
  <c r="I62" i="1" s="1"/>
</calcChain>
</file>

<file path=xl/sharedStrings.xml><?xml version="1.0" encoding="utf-8"?>
<sst xmlns="http://schemas.openxmlformats.org/spreadsheetml/2006/main" count="304" uniqueCount="209">
  <si>
    <t>Tikslas</t>
  </si>
  <si>
    <t>Uždavinys</t>
  </si>
  <si>
    <t>Priemonė</t>
  </si>
  <si>
    <t>Planinis terminas</t>
  </si>
  <si>
    <t>Finansavimo šaltinis</t>
  </si>
  <si>
    <t>Asignavimų valdytojas</t>
  </si>
  <si>
    <t>2023 m. planuojamos išlaidos (pagal 2023-2025 m. SVP)</t>
  </si>
  <si>
    <t>Patvirtinti 2023 m. asignavimai</t>
  </si>
  <si>
    <t>2023 metais panaudotos lėšos</t>
  </si>
  <si>
    <t>Kodas</t>
  </si>
  <si>
    <t>Pavadinimas</t>
  </si>
  <si>
    <t>Aprašymas</t>
  </si>
  <si>
    <t>tūkst. Eur.</t>
  </si>
  <si>
    <t>02.01</t>
  </si>
  <si>
    <t>02.01.01</t>
  </si>
  <si>
    <t>02.01.01.01</t>
  </si>
  <si>
    <t>Ugdymo proceso organizavimas ir ugdymo aplinkos gerinimas ikimokyklinio ugdymo įstaigose bei mokyklose-darželiuose</t>
  </si>
  <si>
    <t>Kokybiško vaikų ir mokinių ugdymo užtikrinimas ikimokyklinio ugdymo įstaigose ir mokyklose-darželiuose bei ugdymo sąlygų gerinimas juose (naujų ugdymo priemonių, įrangos, baldų atnaujinimas, patalpų, teritorijų priežiūra, remontas ir išlaikymas, pedagogų ir kitų darbuotojų darbo apmokėjimas bei kvalifikacijos kėlimas)</t>
  </si>
  <si>
    <t>nuolat</t>
  </si>
  <si>
    <t>MK, SB, KD, BĮ, VB</t>
  </si>
  <si>
    <t>Administracija</t>
  </si>
  <si>
    <t>02.01.01.03</t>
  </si>
  <si>
    <t>Ugdymo proceso organizavimas ir ugdymo aplinkos gerinimas pradinėse mokyklose</t>
  </si>
  <si>
    <t>Kokybiško vaikų ir mokinių ugdymo užtikrinimas pradinėse mokyklose bei ugdymo sąlygų gerinimas jose (naujų ugdymo priemonių, įrangos, baldų atnaujinimas, patalpų, teritorijų priežiūra, remontas ir išlaikymas, pedagogų ir kitų darbuotojų darbo apmokėjimas bei kvalifikacijos kėlimas)</t>
  </si>
  <si>
    <t>MK, SB, KD, BĮ</t>
  </si>
  <si>
    <t>02.01.01.04</t>
  </si>
  <si>
    <t>Ugdymo proceso organizavimas ir ugdymo aplinkos gerinimas pagrindinėse mokyklose</t>
  </si>
  <si>
    <t>Kokybiško vaikų ir mokinių ugdymo užtikrinimas pagrindinėse mokyklose bei ugdymo sąlygų gerinimas jose (naujų ugdymo priemonių, įrangos, baldų atnaujinimas, patalpų, teritorijų priežiūra, remontas ir išlaikymas, pedagogų ir kitų darbuotojų darbo apmokėjimas bei kvalifikacijos kėlimas)</t>
  </si>
  <si>
    <t>MK, SB, KD, BĮ,VB</t>
  </si>
  <si>
    <t>02.01.01.05</t>
  </si>
  <si>
    <t xml:space="preserve">Ugdymo proceso organizavimas ir ugdymo aplinkos gerinimas gimnazijose </t>
  </si>
  <si>
    <t>Kokybiško vaikų ir mokinių ugdymo užtikrinimas gimnazijose bei ugdymo sąlygų gerinimas jose (naujų ugdymo priemonių, įrangos, baldų atnaujinimas, patalpų, teritorijų priežiūra, remontas ir išlaikymas, pedagogų ir kitų darbuotojų darbo apmokėjimas bei kvalifikacijos kėlimas)</t>
  </si>
  <si>
    <t>02.01.01.09</t>
  </si>
  <si>
    <t>Kompensacija už mokinių pavėžėjimą</t>
  </si>
  <si>
    <t>Vadovaujantis Transporto lengvatų bei Švietimo įstatymais mokinių, gyvenančių kaimuose, miesteliuose toliau nei 3 km nuo mokyklos, bei neįgalių vaikų ir mokinių nemokamo pavėžėjimo į mokyklą ir atgal užtikrinimas</t>
  </si>
  <si>
    <t>SB</t>
  </si>
  <si>
    <t>02.01.01.10</t>
  </si>
  <si>
    <t>Mokymosi pasiekimų patikrinimo organizavimas ir vykdymas</t>
  </si>
  <si>
    <t xml:space="preserve">Valstybinių ir mokyklinių brandos egzaminų organizavimas ir vykdymas gimnazijose, mokyklinių brandos egzaminų darbų vertinimas bei apeliacijų nagrinėjimas </t>
  </si>
  <si>
    <t>MK</t>
  </si>
  <si>
    <t>02.01.01.11</t>
  </si>
  <si>
    <t>Neformaliojo vaikų švietimo mokyklų veiklos organizavimas ir ugdymo aplinkos gerinimas</t>
  </si>
  <si>
    <t>Kokybiško mokinių ugdymo užtikrinimas meno, muzikos ir sporto mokyklose bei mokinių ugdymo sąlygų gerinimas jose (naujų ugdymo priemonių, įrangos, baldų atnaujinimas, patalpų, teritorijų priežiūra, remontas ir išlaikymas, pedagogų ir kitų darbuotojų darbo apmokėjimas bei kvalifikacijos kėlimas)</t>
  </si>
  <si>
    <t>BĮ, MK, SB, ES, VB</t>
  </si>
  <si>
    <t>02.01.01.13</t>
  </si>
  <si>
    <t>Mokyklų bendruomenių skatinimas bei mokinių vasaros poilsio organizavimas</t>
  </si>
  <si>
    <t>Pagal Mokinių vasaros poilsio programų konkursą dieninių, išvažiuojamųjų, sporto ir kūrybinių vasaros stovyklų finansavimas bei mokyklų bendruomenių skatinimas</t>
  </si>
  <si>
    <t>02.01.01.14</t>
  </si>
  <si>
    <t>Formalųjį švietimą papildančio ugdymo programų finansavimas</t>
  </si>
  <si>
    <t>Meno, muzikos ir sporto mokyklų mokytojų bei trenerių darbo ir socialinio draudimo apmokėjimas</t>
  </si>
  <si>
    <t>02.01.01.16</t>
  </si>
  <si>
    <t>Ugdymo finansavimo poreikių skirtumams tarp mokyklų sumažinti; pedagoginių darbuotojų darbo užmokesčiui, ikimokyklinio, priešmokyklinio ir bendrojo ugdymo kokybei ir prieinamumui užtikrinti (tarp jų ir mokyti namuose), ikimokyklinio ir priešmokyklinio ugdymo formų įvairovei diegti; finansuoti užsienio kalbų mokymuisi laikinosiose grupėse, mažesnėse už numatytąsias švietimo, mokslo ir sporto ministro tvirtinamuose pradinio, pagrindinio ir vidurinio ugdymo programų bendruosiuose ugdymo planuose; finansuoti priemonėms, skirtoms mokinių iš nepalankios socialinės, ekonominės ir kultūrinės aplinkos mokymosi skirtumams sumažinti.</t>
  </si>
  <si>
    <t>Mokytojų darbo apmokėjimas švietimo įstaigose didinant švietimo prieinamumą bei ugdymo formų įvairovę</t>
  </si>
  <si>
    <t>02.01.01.18</t>
  </si>
  <si>
    <t>Socialinės apsaugos, kultūros ir sporto rėmimo fondas</t>
  </si>
  <si>
    <t>Socialinės apsaugos, kultūros ir sporto paraiškų rėmimas</t>
  </si>
  <si>
    <t>02.01.01.19</t>
  </si>
  <si>
    <t>Švietimo pagalba</t>
  </si>
  <si>
    <t>Vilniaus rajono pedagoginės psichologinės tarnybos veiklos užtikrinimas bei darbo sąlygų gerinimas</t>
  </si>
  <si>
    <t>SB, MK, BĮ</t>
  </si>
  <si>
    <t>Vilniaus rajono pedagoninė psichologinė tarnyba</t>
  </si>
  <si>
    <t>02.01.01.25</t>
  </si>
  <si>
    <t>Vilniaus r. Nemėžio šv. Rapolo Kalinausko gimnazijos pastato ir ugdymo aplinkos modernizavimas</t>
  </si>
  <si>
    <t>Suremontuoti patalpas, sutvarkyti aplinką, įsigyti baldus ir įrangą.</t>
  </si>
  <si>
    <t>2018 -2023</t>
  </si>
  <si>
    <t>SB, VB, ES</t>
  </si>
  <si>
    <t>02.01.01.31</t>
  </si>
  <si>
    <t>Neformaliojo vaikų švietimo programų finansavimas</t>
  </si>
  <si>
    <t>Bendrojo ugdymo švietimo įstaigų mokinių kūrybiškumo bei saviraiškos poreikių tenkinimas neatlygintinai pasirinkus papildomas dailės, kalbų, sporto, šokių, techninės kūrybos, sveikos gyvensenos, pilietiškumo, socialinio ugdymo ir kitas neformaliojo vaikų švietimo programas.</t>
  </si>
  <si>
    <t>2022 - 2025</t>
  </si>
  <si>
    <t xml:space="preserve"> VB</t>
  </si>
  <si>
    <t>02.01.01.36</t>
  </si>
  <si>
    <t>Tarpinstitucinio bendradarbiavimo koordinatorius</t>
  </si>
  <si>
    <t>Koordinuotai tekiamų paslaugų, minimalios  ir vidutinės priežiūros priemonių, privalomo ikimokyklinio ugdymo skyrimas.</t>
  </si>
  <si>
    <t>VB,SB</t>
  </si>
  <si>
    <t>02.01.01.37</t>
  </si>
  <si>
    <t>Kitoms švietimo reikmėms</t>
  </si>
  <si>
    <t>Priėmimo į Vilniaus rajono savivaldybės ikimokyklinio ugdymo ir kitas švietimo įstaigas centralizuotos informacinės sistemos diegimas, palaikymas ir priežiūra. Švietimo įstaigų remontai bei kitos švietimo reikmės.</t>
  </si>
  <si>
    <t>SB, KD</t>
  </si>
  <si>
    <t>02.01.01.38</t>
  </si>
  <si>
    <t>Mokytojų ir pagalbos mokiniui specialistų kelionės išlaidų kompensavimas</t>
  </si>
  <si>
    <t>Kelionės išlaidų kompensavimas į mokyklą ir atgal.</t>
  </si>
  <si>
    <t>02.01.01.39</t>
  </si>
  <si>
    <t>Kokybės krepšelis</t>
  </si>
  <si>
    <t>Projekto ,,Kokybės krepšelis" dotacija Vilniaus rajono savivaldybės mokyklų mokinių pasiekimams gerinti (mokinių konsultacijoms, kitai mokymosi pagalbai, ugdymo aplinkai, tiriamąjai ir kūrybinei mokinių veiklai organizuoti, mokytojų kvalifikacijai tobulinti ir kt.)</t>
  </si>
  <si>
    <t>2022 -2023</t>
  </si>
  <si>
    <t>ES, SB</t>
  </si>
  <si>
    <t>Švietimo įstaigos</t>
  </si>
  <si>
    <t>02.01.01.41</t>
  </si>
  <si>
    <t>Jaunimo politikos įgyvendinimas bei jaunimo teisių apsaugos užtikrinimas</t>
  </si>
  <si>
    <t>Jaunimo politikos formavimas</t>
  </si>
  <si>
    <t>2022-2025</t>
  </si>
  <si>
    <t>SB, VB</t>
  </si>
  <si>
    <t>Užtikrinti, kad rajono ugdymo įstaigų tinklas patenkintų gyventojų poreikius - iš viso:</t>
  </si>
  <si>
    <t>02.01.02.17</t>
  </si>
  <si>
    <t>Vilniaus r. Riešės šv. Faustinos Kovalskos pagrindinės mokyklos pastatų modernizavimas</t>
  </si>
  <si>
    <t>Mokyklos pastato ir priestato renovacija Riešės sen.</t>
  </si>
  <si>
    <t>2018-2020</t>
  </si>
  <si>
    <t>02.01.02.22</t>
  </si>
  <si>
    <t>Vilniaus r. Valčiūnų vaikų lopšelio-darželio pastato  ir ugdymo aplinkos modernizavimas</t>
  </si>
  <si>
    <t>Apšiltinti pastatą, suremontuoti vidaus patalpas, sutvarkyti aplinką.</t>
  </si>
  <si>
    <t>2022-2023</t>
  </si>
  <si>
    <t>SB, ES,VB</t>
  </si>
  <si>
    <t>02.01.02.26</t>
  </si>
  <si>
    <t>Vilniaus r. Nemenčinės Konstanto Parčevskio gimnazijos modernizavimas su aktų salės ir muzikos mokyklos pastatų statyba</t>
  </si>
  <si>
    <t>Apšiltinti pastatą, sutvarkyti aplinką, pastatyti aktų salės ir muzikos mokyklos priestatus</t>
  </si>
  <si>
    <t>2017 -2025</t>
  </si>
  <si>
    <t>02.01.02.31</t>
  </si>
  <si>
    <t>Vilniaus r. Medininkų šv. Kazimiero gimnazijos pastato modernizavimas</t>
  </si>
  <si>
    <t>Apšiltinti pastatą, suremontuoti vidaus patalpas</t>
  </si>
  <si>
    <t>2020 -2023</t>
  </si>
  <si>
    <t>VB, SB, KF</t>
  </si>
  <si>
    <t>02.01.02.32</t>
  </si>
  <si>
    <t>Vilniaus r. Lavoriškių Stepono Batoro gimnazijos ikimokyklinio ugdymo pastato priestato salei statyba</t>
  </si>
  <si>
    <t>Įrengta salė</t>
  </si>
  <si>
    <t>2020 -2025</t>
  </si>
  <si>
    <t>02.01.02.37</t>
  </si>
  <si>
    <t>Vilniaus r. Bezdonių Julijaus Slovackio gimnazijos sporto salės statyba</t>
  </si>
  <si>
    <t xml:space="preserve">Pastatytas mokyklos priestatas </t>
  </si>
  <si>
    <t>2018 -2024</t>
  </si>
  <si>
    <t>SB, KT</t>
  </si>
  <si>
    <t>Vilniaus r. Bezdonių Julijaus Slovackio gimnazija, Administracija</t>
  </si>
  <si>
    <t>02.01.02.40</t>
  </si>
  <si>
    <t>Vilniaus r. Vaidotų mokyklos-darželio ,,Margaspalvis aitvarėlis" renovacija ir modernizavimas</t>
  </si>
  <si>
    <t>2019 -2023</t>
  </si>
  <si>
    <t>02.01.02.41</t>
  </si>
  <si>
    <t>Vilniaus r. Valčiūnų gimnazijos pastato, Vilniaus r. sav., Juodšilių sen., Valčiūnų k., Draugystės g. 17, atnaujinimas (modernizavimas)</t>
  </si>
  <si>
    <t>Pastato modernizavimas</t>
  </si>
  <si>
    <t>Administracija, Valčiūnų gimnazija</t>
  </si>
  <si>
    <t>02.01.02.42</t>
  </si>
  <si>
    <t>Vilniaus r. Nemenčinės vaikų lopšelio-darželio modernizavimas</t>
  </si>
  <si>
    <t xml:space="preserve"> Suremontuoti patalpas, sutvarkyti aplinką.</t>
  </si>
  <si>
    <t>Administracija, Nemenčinės vaikų lopšelis darželis</t>
  </si>
  <si>
    <t>02.01.02.43</t>
  </si>
  <si>
    <t>Vilniaus r. Buivydžių Tadeušo Konvickio gimnazijos pastato renovacija, katilinės remontas</t>
  </si>
  <si>
    <t>Apšiltinti pastatą, suremontuoti vidaus patalpas ir katilinę.</t>
  </si>
  <si>
    <t>02.01.02.44</t>
  </si>
  <si>
    <t>Vilniaus r. Avižienių gimnazijos sporto aikštyno įrengimas, priestato statyba</t>
  </si>
  <si>
    <t>Aikštyno statybos darbai. Siekiant ugdymo aplinkos plėtros ir įgyvendinant Tūkstantmečio mokyklų programą pastatyti Avižienių gimnazijos pastato priestatą su STEAM laboratorijomis.</t>
  </si>
  <si>
    <t>2018 -2025</t>
  </si>
  <si>
    <t>SB, ES, VB</t>
  </si>
  <si>
    <t>Administracija, Avižienių gimnazija</t>
  </si>
  <si>
    <t>02.01.02.46</t>
  </si>
  <si>
    <t>Vilniaus r. Didžiosios Riešės vaikų darželio statyba</t>
  </si>
  <si>
    <t>Darželio statybos darbai.</t>
  </si>
  <si>
    <t>2019-2024</t>
  </si>
  <si>
    <t>02.01.02.47</t>
  </si>
  <si>
    <t>Vilniaus r. Zujūnų gimnazijos sporto aikštyno įrengimas</t>
  </si>
  <si>
    <t>Sporto aikštyno įrengimas bei teritorijos sutvarkymas</t>
  </si>
  <si>
    <t>SB, ES</t>
  </si>
  <si>
    <t>Administracija, Vilniaus r. Zujūnų gimnazija</t>
  </si>
  <si>
    <t>02.01.02.48</t>
  </si>
  <si>
    <t>Vilniaus r. Riešės šv. Faustinos Kovalskos pagrindinės mokyklos pastato rekonstrukcija, praplečiant pastatą</t>
  </si>
  <si>
    <t>Mokyklos pastato apšiltinimas ir rekonstrukcija praplečiant pastatą, vidaus patalpų modernizavimas.</t>
  </si>
  <si>
    <t>2021 -2025</t>
  </si>
  <si>
    <t>SB, Privačios lėšos (PPP)</t>
  </si>
  <si>
    <t>02.01.02.49</t>
  </si>
  <si>
    <t>Vilniaus r. Eitminiškių pagrindinės mokyklos pastato rekonstrukcija</t>
  </si>
  <si>
    <t>Rekonstrukcijos darbai</t>
  </si>
  <si>
    <t>2022 -2025</t>
  </si>
  <si>
    <t>02.01.02.50</t>
  </si>
  <si>
    <t>Vilniaus r. Zujūnų gimnazijos Čekoniškių pagrindinio ugdymo skyriaus pastato atnaujinimas (modernizavimas)</t>
  </si>
  <si>
    <t>Atnaujinimo darbai</t>
  </si>
  <si>
    <t>2022 -2024</t>
  </si>
  <si>
    <t>ES, VB, SB</t>
  </si>
  <si>
    <t>02.01.02.51</t>
  </si>
  <si>
    <t>Ikimokyklinių grupių  įrengimas Vilniaus r. sav., Avižienių sen., Bukiškio k.</t>
  </si>
  <si>
    <t>Žemės sklypo (kad. Nr. 4103/0300:1069), esančio Vilniaus r. sav., Avižienių sen., Bukiškio k., perėmimas Vilniaus rajono savivaldybei kaip visuomenės poreikiams skirtą teritoriją ugdymo įstaigai statyti ir susisiekimo, inžinerinių komunikacijų infrastruktūrai įrengti; darželio statyba</t>
  </si>
  <si>
    <t>02.01.02.52</t>
  </si>
  <si>
    <t>Vilniaus r. Nemėžio šv. Rapolo Kalinausko gimnazijos ugdymo aplinkos plėtra</t>
  </si>
  <si>
    <t>Pastatyti Nemėžio šv. Rapolo Kalinausko gimnazijos pastato priestatą, siekant ugdymo aplinkos plėtros</t>
  </si>
  <si>
    <t>02.01.02.53</t>
  </si>
  <si>
    <t>Vilniaus r. Rudaminos lopšelio-darželio patalpų modernizavimas</t>
  </si>
  <si>
    <t>Buvusių Vilniaus r. Rudaminos meno mokyklos patalpų pertvarkymas į ikimokyklinio ugdymo grupių patalpas.</t>
  </si>
  <si>
    <t>2022-2024</t>
  </si>
  <si>
    <t>Administracija, BĮ</t>
  </si>
  <si>
    <t>02.01.02.54</t>
  </si>
  <si>
    <t>Vilniaus r. Sudervės Mariano Zdziechovskio pagrindinės mokyklos mokymosi erdvių modernizavimas</t>
  </si>
  <si>
    <t>Planuojamas patalpų remontas, šildymo sistemos ir elektros instaliacijos keitimas.</t>
  </si>
  <si>
    <t>02.01.02.55</t>
  </si>
  <si>
    <t>Vilniaus r. Avižienių gimnazijos Dūkštų pagrindinio ugdymo skyriaus pastato atnaujinimas (modernizavimas)</t>
  </si>
  <si>
    <t>Atnaujinti mokyklos pastatą</t>
  </si>
  <si>
    <t>02.01.02.56</t>
  </si>
  <si>
    <t>Vilniaus r. Avižienių gimnazijos Dūkštų pagrindinio ugdymo skyriaus pastato, Vilniaus r. sav., Dūkštų sen., Dūkštų k., Pijorų g. 3 atnaujinimas (modernizavimas) ikimokyklinio ugdymo grupėms</t>
  </si>
  <si>
    <t>Atnaujinti pastatą ikimokyklinio ugdymo grupėms</t>
  </si>
  <si>
    <t>02.01.02.57</t>
  </si>
  <si>
    <t>Vilniaus r. Egliškių šv. Jono Bosko gimnazijos II etapo B korpuso  statyba ir teritorijos sutvarkymas</t>
  </si>
  <si>
    <t>Gimnazijos II etapo statybos darbai</t>
  </si>
  <si>
    <t>02.01.02.58</t>
  </si>
  <si>
    <t xml:space="preserve">Vilniaus r. Pagirių gimnazijos Keturiasdešimt Totorių pagrindinio ugdymo skyriaus, Vilniaus r. sav., Pagirių sen., Keturiasdešimt Totorių k., Vytauto g. 31, atnaujinimas (modernizavimas) </t>
  </si>
  <si>
    <t>Atnaujinti Pagirių gimnazijos skyriaus pastatą</t>
  </si>
  <si>
    <t>2023-2024</t>
  </si>
  <si>
    <t>02.01.02.59</t>
  </si>
  <si>
    <t>Vilniaus r. Buivydiškių mokyklos-darželio pastato, Vilniaus r. sav., Zujūnų sen., Buivydiškių k., Parko g. 4, priestato statyba</t>
  </si>
  <si>
    <t>Pastatytas mokyklos-darželio priestatas ikimokyklinio ugdymo grupėms</t>
  </si>
  <si>
    <t>2023-2025</t>
  </si>
  <si>
    <t>02.01.02.60</t>
  </si>
  <si>
    <t>Vilniaus r. Nemėžio vaikų lopšelio-darželio ugdymo aplinkos plėtra</t>
  </si>
  <si>
    <t>Pastatyti Vilniaus r. Nemėžio vaikų lopšelio-darželio pastato priestatą, siekant ugdymo aplinkos plėtros</t>
  </si>
  <si>
    <t>02.01.02.61</t>
  </si>
  <si>
    <t>Vilniaus r. Pagirių gimnazijos plėtra</t>
  </si>
  <si>
    <t>Galimybių studijos užsakymas dėl Vilniaus r. Pagirių gimnazijos plėtros</t>
  </si>
  <si>
    <t>02.01.02.62</t>
  </si>
  <si>
    <t>Universalios sporto aikštelės įrengimas prie Vilniaus r. Kyviškių pagrindinės mokyklos</t>
  </si>
  <si>
    <t>Universalios sporto aikštelės įrengimas</t>
  </si>
  <si>
    <t>Gerinti ugdymo paslaugų kokybę - iš viso:</t>
  </si>
  <si>
    <t>Užtikrinti sklandų ugdymo procesą rajono ugdymo įstaigose - iš viso:</t>
  </si>
  <si>
    <t xml:space="preserve">                                                                                                                                                                                                                                                                                                                                                                                                                                                                                                                                                 1 lentelė                                                                                                                                                                                                                                                                                                                                                                                                                                                                                                                                                  
2023-2025 METŲ VILNIAUS RAJONO SAVIVALDYBĖS ŠVIETIMO KOKYBĖS IR PRIEINAMUMO GERINIMO PROGRAMOS  NR. 02 2023 METŲ ĮGYVENDINIMO ATASKAITA</t>
  </si>
  <si>
    <t>PATVIRTINTA
Vilniaus rajono 
savivaldybės tarybos
2024 m. gruodžio 20 d.  
sprendimu Nr. T3-380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</si>
</sst>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_€;[Red]#,##0.00\ _€"/>
    <numFmt numFmtId="165" formatCode="#,##0.00;[Red]#,##0.00"/>
  </numFmts>
  <fonts count="20" x14ac:knownFonts="1">
    <font>
      <sz val="11"/>
      <color indexed="8"/>
      <name val="Calibri"/>
      <family val="2"/>
      <charset val="186"/>
    </font>
    <font>
      <sz val="9"/>
      <name val="Calibri"/>
      <family val="2"/>
    </font>
    <font>
      <b/>
      <sz val="11"/>
      <name val="Calibri"/>
      <family val="2"/>
    </font>
    <font>
      <b/>
      <sz val="8"/>
      <name val="Calibri"/>
      <family val="2"/>
    </font>
    <font>
      <sz val="8"/>
      <name val="Calibri"/>
      <family val="2"/>
    </font>
    <font>
      <b/>
      <sz val="9"/>
      <name val="Calibri"/>
      <family val="2"/>
    </font>
    <font>
      <sz val="7"/>
      <name val="Calibri"/>
      <family val="2"/>
    </font>
    <font>
      <sz val="9"/>
      <name val="Calibri"/>
      <family val="2"/>
    </font>
    <font>
      <sz val="9"/>
      <name val="Calibri"/>
      <family val="1"/>
      <charset val="186"/>
    </font>
    <font>
      <b/>
      <sz val="8"/>
      <name val="Calibri"/>
      <family val="2"/>
      <scheme val="minor"/>
    </font>
    <font>
      <sz val="8"/>
      <name val="Calibri"/>
      <family val="2"/>
      <scheme val="minor"/>
    </font>
    <font>
      <sz val="8"/>
      <color theme="1"/>
      <name val="Calibri"/>
      <family val="2"/>
      <scheme val="minor"/>
    </font>
    <font>
      <sz val="9"/>
      <name val="Calibri"/>
      <family val="2"/>
      <charset val="186"/>
      <scheme val="minor"/>
    </font>
    <font>
      <sz val="8"/>
      <name val="Calibri"/>
      <family val="2"/>
      <charset val="186"/>
      <scheme val="minor"/>
    </font>
    <font>
      <sz val="7"/>
      <name val="Calibri"/>
      <family val="2"/>
      <charset val="186"/>
      <scheme val="minor"/>
    </font>
    <font>
      <sz val="8"/>
      <name val="Calibri"/>
      <family val="2"/>
      <charset val="186"/>
    </font>
    <font>
      <sz val="8"/>
      <color rgb="FF000000"/>
      <name val="Calibri"/>
      <family val="2"/>
      <charset val="186"/>
      <scheme val="minor"/>
    </font>
    <font>
      <sz val="8"/>
      <color rgb="FF000000"/>
      <name val="Calibri"/>
      <family val="2"/>
      <charset val="186"/>
    </font>
    <font>
      <b/>
      <sz val="9"/>
      <name val="Times New Roman"/>
      <family val="1"/>
      <charset val="186"/>
    </font>
    <font>
      <sz val="8"/>
      <color theme="1"/>
      <name val="Calibri"/>
      <family val="2"/>
      <charset val="186"/>
      <scheme val="minor"/>
    </font>
  </fonts>
  <fills count="8">
    <fill>
      <patternFill patternType="none"/>
    </fill>
    <fill>
      <patternFill patternType="gray125"/>
    </fill>
    <fill>
      <patternFill patternType="solid">
        <fgColor rgb="FFFFCC00"/>
        <bgColor indexed="64"/>
      </patternFill>
    </fill>
    <fill>
      <patternFill patternType="solid">
        <fgColor rgb="FFFFFF99"/>
        <bgColor indexed="64"/>
      </patternFill>
    </fill>
    <fill>
      <patternFill patternType="solid">
        <fgColor rgb="FFFF9900"/>
        <bgColor indexed="64"/>
      </patternFill>
    </fill>
    <fill>
      <patternFill patternType="solid">
        <fgColor rgb="FFFFAA00"/>
        <bgColor indexed="64"/>
      </patternFill>
    </fill>
    <fill>
      <patternFill patternType="solid">
        <fgColor rgb="FFFF8800"/>
        <bgColor indexed="64"/>
      </patternFill>
    </fill>
    <fill>
      <patternFill patternType="solid">
        <fgColor theme="0"/>
        <bgColor indexed="64"/>
      </patternFill>
    </fill>
  </fills>
  <borders count="40">
    <border>
      <left/>
      <right/>
      <top/>
      <bottom/>
      <diagonal/>
    </border>
    <border>
      <left style="medium">
        <color indexed="0"/>
      </left>
      <right style="thin">
        <color indexed="0"/>
      </right>
      <top style="medium">
        <color indexed="0"/>
      </top>
      <bottom style="thin">
        <color indexed="0"/>
      </bottom>
      <diagonal/>
    </border>
    <border>
      <left style="thin">
        <color indexed="0"/>
      </left>
      <right style="thin">
        <color indexed="0"/>
      </right>
      <top style="medium">
        <color indexed="0"/>
      </top>
      <bottom style="thin">
        <color indexed="0"/>
      </bottom>
      <diagonal/>
    </border>
    <border>
      <left style="medium">
        <color indexed="0"/>
      </left>
      <right style="medium">
        <color indexed="0"/>
      </right>
      <top style="medium">
        <color indexed="0"/>
      </top>
      <bottom style="thin">
        <color indexed="0"/>
      </bottom>
      <diagonal/>
    </border>
    <border>
      <left style="medium">
        <color indexed="0"/>
      </left>
      <right style="thin">
        <color indexed="0"/>
      </right>
      <top style="thin">
        <color indexed="0"/>
      </top>
      <bottom style="thin">
        <color indexed="0"/>
      </bottom>
      <diagonal/>
    </border>
    <border>
      <left style="thin">
        <color indexed="0"/>
      </left>
      <right style="thin">
        <color indexed="0"/>
      </right>
      <top style="thin">
        <color indexed="0"/>
      </top>
      <bottom style="thin">
        <color indexed="0"/>
      </bottom>
      <diagonal/>
    </border>
    <border>
      <left style="thin">
        <color indexed="0"/>
      </left>
      <right style="medium">
        <color indexed="0"/>
      </right>
      <top style="thin">
        <color indexed="0"/>
      </top>
      <bottom style="thin">
        <color indexed="0"/>
      </bottom>
      <diagonal/>
    </border>
    <border>
      <left style="thin">
        <color indexed="0"/>
      </left>
      <right style="hair">
        <color indexed="0"/>
      </right>
      <top style="thin">
        <color indexed="0"/>
      </top>
      <bottom style="hair">
        <color indexed="0"/>
      </bottom>
      <diagonal/>
    </border>
    <border>
      <left style="hair">
        <color indexed="0"/>
      </left>
      <right style="thin">
        <color indexed="0"/>
      </right>
      <top style="thin">
        <color indexed="0"/>
      </top>
      <bottom style="hair">
        <color indexed="0"/>
      </bottom>
      <diagonal/>
    </border>
    <border>
      <left style="thin">
        <color indexed="0"/>
      </left>
      <right style="thin">
        <color indexed="0"/>
      </right>
      <top style="hair">
        <color indexed="0"/>
      </top>
      <bottom style="thin">
        <color indexed="0"/>
      </bottom>
      <diagonal/>
    </border>
    <border>
      <left style="medium">
        <color indexed="0"/>
      </left>
      <right style="thin">
        <color indexed="0"/>
      </right>
      <top style="thin">
        <color indexed="0"/>
      </top>
      <bottom style="medium">
        <color indexed="0"/>
      </bottom>
      <diagonal/>
    </border>
    <border>
      <left style="medium">
        <color indexed="0"/>
      </left>
      <right style="thin">
        <color indexed="0"/>
      </right>
      <top style="thin">
        <color indexed="0"/>
      </top>
      <bottom/>
      <diagonal/>
    </border>
    <border>
      <left style="thin">
        <color indexed="0"/>
      </left>
      <right style="thin">
        <color indexed="0"/>
      </right>
      <top style="thin">
        <color indexed="0"/>
      </top>
      <bottom style="medium">
        <color indexed="0"/>
      </bottom>
      <diagonal/>
    </border>
    <border>
      <left style="thin">
        <color indexed="0"/>
      </left>
      <right style="thin">
        <color indexed="0"/>
      </right>
      <top style="thin">
        <color indexed="0"/>
      </top>
      <bottom/>
      <diagonal/>
    </border>
    <border>
      <left style="thin">
        <color indexed="0"/>
      </left>
      <right style="medium">
        <color indexed="0"/>
      </right>
      <top style="thin">
        <color indexed="0"/>
      </top>
      <bottom style="medium">
        <color indexed="0"/>
      </bottom>
      <diagonal/>
    </border>
    <border>
      <left style="medium">
        <color indexed="0"/>
      </left>
      <right style="thin">
        <color indexed="0"/>
      </right>
      <top style="medium">
        <color indexed="0"/>
      </top>
      <bottom style="medium">
        <color indexed="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0"/>
      </bottom>
      <diagonal/>
    </border>
    <border>
      <left/>
      <right/>
      <top style="thin">
        <color indexed="0"/>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0"/>
      </left>
      <right style="thin">
        <color indexed="0"/>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0"/>
      </left>
      <right style="thin">
        <color indexed="0"/>
      </right>
      <top style="medium">
        <color indexed="0"/>
      </top>
      <bottom/>
      <diagonal/>
    </border>
    <border>
      <left style="thin">
        <color indexed="0"/>
      </left>
      <right style="thin">
        <color indexed="0"/>
      </right>
      <top/>
      <bottom/>
      <diagonal/>
    </border>
  </borders>
  <cellStyleXfs count="60">
    <xf numFmtId="0" fontId="0" fillId="0" borderId="0"/>
    <xf numFmtId="0" fontId="1" fillId="0" borderId="0">
      <alignment vertical="top" wrapText="1"/>
    </xf>
    <xf numFmtId="0" fontId="2" fillId="0" borderId="0">
      <alignment horizontal="left" vertical="center" wrapText="1"/>
    </xf>
    <xf numFmtId="0" fontId="2" fillId="0" borderId="0">
      <alignment horizontal="center" vertical="center" wrapText="1"/>
    </xf>
    <xf numFmtId="0" fontId="3" fillId="2" borderId="1">
      <alignment horizontal="center" vertical="center" textRotation="90" wrapText="1"/>
    </xf>
    <xf numFmtId="0" fontId="4" fillId="3" borderId="2">
      <alignment horizontal="center" vertical="center" textRotation="90" wrapText="1"/>
    </xf>
    <xf numFmtId="0" fontId="5" fillId="4" borderId="2">
      <alignment horizontal="center" vertical="center" wrapText="1"/>
    </xf>
    <xf numFmtId="0" fontId="1" fillId="4" borderId="2">
      <alignment horizontal="center" vertical="center" wrapText="1"/>
    </xf>
    <xf numFmtId="0" fontId="1" fillId="4" borderId="2">
      <alignment horizontal="center" vertical="center" textRotation="90" wrapText="1"/>
    </xf>
    <xf numFmtId="0" fontId="1" fillId="4" borderId="2">
      <alignment horizontal="center" vertical="center" wrapText="1"/>
    </xf>
    <xf numFmtId="0" fontId="1" fillId="4" borderId="2">
      <alignment horizontal="center" vertical="center" wrapText="1"/>
    </xf>
    <xf numFmtId="0" fontId="5" fillId="5" borderId="3">
      <alignment horizontal="center" vertical="center" wrapText="1"/>
    </xf>
    <xf numFmtId="0" fontId="3" fillId="6" borderId="3">
      <alignment horizontal="center" vertical="center" wrapText="1"/>
    </xf>
    <xf numFmtId="0" fontId="4" fillId="2" borderId="4">
      <alignment horizontal="center" vertical="center" wrapText="1"/>
    </xf>
    <xf numFmtId="0" fontId="4" fillId="2" borderId="5">
      <alignment horizontal="center" vertical="center" wrapText="1"/>
    </xf>
    <xf numFmtId="0" fontId="4" fillId="6" borderId="5">
      <alignment horizontal="center" vertical="center" wrapText="1"/>
    </xf>
    <xf numFmtId="0" fontId="4" fillId="5" borderId="4">
      <alignment horizontal="center" vertical="center" wrapText="1"/>
    </xf>
    <xf numFmtId="0" fontId="4" fillId="5" borderId="6">
      <alignment horizontal="center" vertical="center" wrapText="1"/>
    </xf>
    <xf numFmtId="0" fontId="1" fillId="2" borderId="5">
      <alignment horizontal="center" vertical="center" wrapText="1"/>
    </xf>
    <xf numFmtId="0" fontId="1" fillId="2" borderId="5">
      <alignment horizontal="center" vertical="center" wrapText="1"/>
    </xf>
    <xf numFmtId="0" fontId="1" fillId="2" borderId="5">
      <alignment horizontal="center" vertical="center" wrapText="1"/>
    </xf>
    <xf numFmtId="0" fontId="4" fillId="2" borderId="5">
      <alignment horizontal="center" vertical="center" wrapText="1"/>
    </xf>
    <xf numFmtId="0" fontId="4" fillId="4" borderId="5">
      <alignment horizontal="center" vertical="center" wrapText="1"/>
    </xf>
    <xf numFmtId="0" fontId="4" fillId="5" borderId="6">
      <alignment horizontal="center" vertical="center" wrapText="1"/>
    </xf>
    <xf numFmtId="0" fontId="4" fillId="2" borderId="7">
      <alignment horizontal="left" vertical="center" wrapText="1"/>
    </xf>
    <xf numFmtId="0" fontId="4" fillId="2" borderId="8">
      <alignment horizontal="right" vertical="center" wrapText="1"/>
    </xf>
    <xf numFmtId="0" fontId="4" fillId="2" borderId="5">
      <alignment horizontal="center" vertical="center"/>
    </xf>
    <xf numFmtId="0" fontId="4" fillId="2" borderId="9">
      <alignment horizontal="center" vertical="center" wrapText="1"/>
    </xf>
    <xf numFmtId="0" fontId="4" fillId="5" borderId="4">
      <alignment horizontal="center" vertical="center" wrapText="1"/>
    </xf>
    <xf numFmtId="0" fontId="6" fillId="0" borderId="10">
      <alignment horizontal="center" vertical="center" wrapText="1"/>
    </xf>
    <xf numFmtId="0" fontId="6" fillId="0" borderId="12">
      <alignment horizontal="center" vertical="center" wrapText="1"/>
    </xf>
    <xf numFmtId="0" fontId="6" fillId="0" borderId="14">
      <alignment horizontal="center" vertical="center" wrapText="1"/>
    </xf>
    <xf numFmtId="0" fontId="4" fillId="2" borderId="15">
      <alignment horizontal="center" vertical="center" wrapText="1"/>
    </xf>
    <xf numFmtId="0" fontId="4" fillId="3" borderId="5">
      <alignment horizontal="center" vertical="center" wrapText="1"/>
    </xf>
    <xf numFmtId="0" fontId="4" fillId="0" borderId="5">
      <alignment horizontal="center" vertical="center" wrapText="1"/>
    </xf>
    <xf numFmtId="0" fontId="4" fillId="0" borderId="5">
      <alignment horizontal="left" vertical="center" wrapText="1"/>
    </xf>
    <xf numFmtId="0" fontId="4" fillId="0" borderId="4">
      <alignment horizontal="left" vertical="center" wrapText="1"/>
    </xf>
    <xf numFmtId="0" fontId="4" fillId="0" borderId="7">
      <alignment horizontal="center" vertical="center" wrapText="1"/>
    </xf>
    <xf numFmtId="0" fontId="4" fillId="0" borderId="8">
      <alignment horizontal="center" vertical="center" wrapText="1"/>
    </xf>
    <xf numFmtId="0" fontId="4" fillId="0" borderId="4">
      <alignment horizontal="right" vertical="center" wrapText="1"/>
    </xf>
    <xf numFmtId="0" fontId="3" fillId="3" borderId="5">
      <alignment horizontal="center" vertical="center" wrapText="1"/>
    </xf>
    <xf numFmtId="0" fontId="4" fillId="3" borderId="5">
      <alignment horizontal="right" vertical="center" wrapText="1"/>
    </xf>
    <xf numFmtId="0" fontId="4" fillId="3" borderId="4">
      <alignment horizontal="left" vertical="center" wrapText="1"/>
    </xf>
    <xf numFmtId="0" fontId="4" fillId="3" borderId="5">
      <alignment horizontal="center" vertical="center" wrapText="1"/>
    </xf>
    <xf numFmtId="0" fontId="4" fillId="3" borderId="7">
      <alignment horizontal="center" vertical="center" wrapText="1"/>
    </xf>
    <xf numFmtId="0" fontId="4" fillId="3" borderId="4">
      <alignment horizontal="right" vertical="center" wrapText="1"/>
    </xf>
    <xf numFmtId="0" fontId="4" fillId="3" borderId="6">
      <alignment horizontal="right" vertical="center" wrapText="1"/>
    </xf>
    <xf numFmtId="0" fontId="4" fillId="3" borderId="9">
      <alignment horizontal="center" vertical="top" wrapText="1"/>
    </xf>
    <xf numFmtId="0" fontId="4" fillId="3" borderId="8">
      <alignment horizontal="center" vertical="center" wrapText="1"/>
    </xf>
    <xf numFmtId="0" fontId="4" fillId="2" borderId="12">
      <alignment horizontal="right" vertical="center" wrapText="1"/>
    </xf>
    <xf numFmtId="0" fontId="3" fillId="2" borderId="12">
      <alignment horizontal="center" vertical="center" wrapText="1"/>
    </xf>
    <xf numFmtId="0" fontId="4" fillId="2" borderId="4">
      <alignment horizontal="left" vertical="center" wrapText="1"/>
    </xf>
    <xf numFmtId="0" fontId="4" fillId="2" borderId="5">
      <alignment horizontal="center" vertical="center" wrapText="1"/>
    </xf>
    <xf numFmtId="0" fontId="4" fillId="2" borderId="7">
      <alignment horizontal="center" vertical="center" wrapText="1"/>
    </xf>
    <xf numFmtId="0" fontId="4" fillId="2" borderId="8">
      <alignment horizontal="center" vertical="center" wrapText="1"/>
    </xf>
    <xf numFmtId="0" fontId="4" fillId="2" borderId="4">
      <alignment horizontal="right" vertical="center" wrapText="1"/>
    </xf>
    <xf numFmtId="0" fontId="4" fillId="2" borderId="6">
      <alignment horizontal="right" vertical="center" wrapText="1"/>
    </xf>
    <xf numFmtId="0" fontId="1" fillId="0" borderId="0">
      <alignment horizontal="center" vertical="center" wrapText="1"/>
    </xf>
    <xf numFmtId="0" fontId="1" fillId="0" borderId="21">
      <alignment horizontal="center" vertical="center" wrapText="1"/>
    </xf>
    <xf numFmtId="0" fontId="4" fillId="0" borderId="22">
      <alignment horizontal="center" vertical="center" wrapText="1"/>
    </xf>
  </cellStyleXfs>
  <cellXfs count="121">
    <xf numFmtId="0" fontId="0" fillId="0" borderId="0" xfId="0"/>
    <xf numFmtId="0" fontId="7" fillId="0" borderId="0" xfId="1" applyFont="1">
      <alignment vertical="top" wrapText="1"/>
    </xf>
    <xf numFmtId="0" fontId="1" fillId="0" borderId="0" xfId="1">
      <alignment vertical="top" wrapText="1"/>
    </xf>
    <xf numFmtId="0" fontId="10" fillId="0" borderId="11" xfId="29" applyFont="1" applyBorder="1">
      <alignment horizontal="center" vertical="center" wrapText="1"/>
    </xf>
    <xf numFmtId="0" fontId="10" fillId="0" borderId="13" xfId="30" applyFont="1" applyBorder="1">
      <alignment horizontal="center" vertical="center" wrapText="1"/>
    </xf>
    <xf numFmtId="164" fontId="9" fillId="3" borderId="16" xfId="40" applyNumberFormat="1" applyFont="1" applyBorder="1">
      <alignment horizontal="center" vertical="center" wrapText="1"/>
    </xf>
    <xf numFmtId="164" fontId="9" fillId="3" borderId="18" xfId="40" applyNumberFormat="1" applyFont="1" applyBorder="1">
      <alignment horizontal="center" vertical="center" wrapText="1"/>
    </xf>
    <xf numFmtId="164" fontId="9" fillId="2" borderId="16" xfId="50" applyNumberFormat="1" applyFont="1" applyBorder="1">
      <alignment horizontal="center" vertical="center" wrapText="1"/>
    </xf>
    <xf numFmtId="0" fontId="13" fillId="2" borderId="13" xfId="26" applyFont="1" applyBorder="1" applyAlignment="1">
      <alignment horizontal="center" vertical="center" wrapText="1"/>
    </xf>
    <xf numFmtId="0" fontId="14" fillId="0" borderId="16" xfId="30" applyFont="1" applyBorder="1">
      <alignment horizontal="center" vertical="center" wrapText="1"/>
    </xf>
    <xf numFmtId="0" fontId="7" fillId="7" borderId="0" xfId="1" applyFont="1" applyFill="1">
      <alignment vertical="top" wrapText="1"/>
    </xf>
    <xf numFmtId="0" fontId="10" fillId="7" borderId="17" xfId="35" applyFont="1" applyFill="1" applyBorder="1" applyAlignment="1">
      <alignment horizontal="center" vertical="center" wrapText="1"/>
    </xf>
    <xf numFmtId="0" fontId="10" fillId="7" borderId="17" xfId="34" applyFont="1" applyFill="1" applyBorder="1">
      <alignment horizontal="center" vertical="center" wrapText="1"/>
    </xf>
    <xf numFmtId="164" fontId="10" fillId="7" borderId="16" xfId="34" applyNumberFormat="1" applyFont="1" applyFill="1" applyBorder="1">
      <alignment horizontal="center" vertical="center" wrapText="1"/>
    </xf>
    <xf numFmtId="164" fontId="11" fillId="7" borderId="17" xfId="34" applyNumberFormat="1" applyFont="1" applyFill="1" applyBorder="1">
      <alignment horizontal="center" vertical="center" wrapText="1"/>
    </xf>
    <xf numFmtId="0" fontId="11" fillId="0" borderId="17" xfId="34" applyFont="1" applyBorder="1">
      <alignment horizontal="center" vertical="center" wrapText="1"/>
    </xf>
    <xf numFmtId="164" fontId="11" fillId="0" borderId="17" xfId="34" applyNumberFormat="1" applyFont="1" applyBorder="1">
      <alignment horizontal="center" vertical="center" wrapText="1"/>
    </xf>
    <xf numFmtId="0" fontId="11" fillId="7" borderId="17" xfId="34" applyFont="1" applyFill="1" applyBorder="1">
      <alignment horizontal="center" vertical="center" wrapText="1"/>
    </xf>
    <xf numFmtId="164" fontId="10" fillId="7" borderId="17" xfId="34" applyNumberFormat="1" applyFont="1" applyFill="1" applyBorder="1">
      <alignment horizontal="center" vertical="center" wrapText="1"/>
    </xf>
    <xf numFmtId="164" fontId="10" fillId="0" borderId="17" xfId="34" applyNumberFormat="1" applyFont="1" applyBorder="1">
      <alignment horizontal="center" vertical="center" wrapText="1"/>
    </xf>
    <xf numFmtId="0" fontId="13" fillId="7" borderId="17" xfId="34" applyFont="1" applyFill="1" applyBorder="1">
      <alignment horizontal="center" vertical="center" wrapText="1"/>
    </xf>
    <xf numFmtId="0" fontId="10" fillId="7" borderId="16" xfId="34" applyFont="1" applyFill="1" applyBorder="1">
      <alignment horizontal="center" vertical="center" wrapText="1"/>
    </xf>
    <xf numFmtId="0" fontId="11" fillId="7" borderId="17" xfId="35" applyFont="1" applyFill="1" applyBorder="1" applyAlignment="1">
      <alignment horizontal="center" vertical="center" wrapText="1"/>
    </xf>
    <xf numFmtId="164" fontId="11" fillId="7" borderId="17" xfId="30" applyNumberFormat="1" applyFont="1" applyFill="1" applyBorder="1">
      <alignment horizontal="center" vertical="center" wrapText="1"/>
    </xf>
    <xf numFmtId="0" fontId="10" fillId="7" borderId="29" xfId="34" applyFont="1" applyFill="1" applyBorder="1">
      <alignment horizontal="center" vertical="center" wrapText="1"/>
    </xf>
    <xf numFmtId="0" fontId="10" fillId="7" borderId="16" xfId="35" applyFont="1" applyFill="1" applyBorder="1" applyAlignment="1">
      <alignment horizontal="center" vertical="center" wrapText="1"/>
    </xf>
    <xf numFmtId="0" fontId="10" fillId="7" borderId="17" xfId="1" applyFont="1" applyFill="1" applyBorder="1" applyAlignment="1">
      <alignment horizontal="center" vertical="center" wrapText="1"/>
    </xf>
    <xf numFmtId="0" fontId="10" fillId="0" borderId="17" xfId="34" applyFont="1" applyBorder="1">
      <alignment horizontal="center" vertical="center" wrapText="1"/>
    </xf>
    <xf numFmtId="0" fontId="10" fillId="0" borderId="17" xfId="35" applyFont="1" applyBorder="1" applyAlignment="1">
      <alignment horizontal="center" vertical="center" wrapText="1"/>
    </xf>
    <xf numFmtId="0" fontId="11" fillId="7" borderId="16" xfId="34" applyFont="1" applyFill="1" applyBorder="1">
      <alignment horizontal="center" vertical="center" wrapText="1"/>
    </xf>
    <xf numFmtId="0" fontId="11" fillId="7" borderId="16" xfId="35" applyFont="1" applyFill="1" applyBorder="1" applyAlignment="1">
      <alignment horizontal="center" vertical="center" wrapText="1"/>
    </xf>
    <xf numFmtId="0" fontId="11" fillId="7" borderId="23" xfId="35" applyFont="1" applyFill="1" applyBorder="1" applyAlignment="1">
      <alignment horizontal="center" vertical="center" wrapText="1"/>
    </xf>
    <xf numFmtId="164" fontId="11" fillId="7" borderId="23" xfId="34" applyNumberFormat="1" applyFont="1" applyFill="1" applyBorder="1">
      <alignment horizontal="center" vertical="center" wrapText="1"/>
    </xf>
    <xf numFmtId="0" fontId="11" fillId="7" borderId="23" xfId="34" applyFont="1" applyFill="1" applyBorder="1">
      <alignment horizontal="center" vertical="center" wrapText="1"/>
    </xf>
    <xf numFmtId="164" fontId="11" fillId="7" borderId="16" xfId="34" applyNumberFormat="1" applyFont="1" applyFill="1" applyBorder="1">
      <alignment horizontal="center" vertical="center" wrapText="1"/>
    </xf>
    <xf numFmtId="0" fontId="11" fillId="0" borderId="16" xfId="34" applyFont="1" applyBorder="1">
      <alignment horizontal="center" vertical="center" wrapText="1"/>
    </xf>
    <xf numFmtId="0" fontId="13" fillId="7" borderId="23" xfId="34" applyFont="1" applyFill="1" applyBorder="1">
      <alignment horizontal="center" vertical="center" wrapText="1"/>
    </xf>
    <xf numFmtId="0" fontId="13" fillId="7" borderId="16" xfId="34" applyFont="1" applyFill="1" applyBorder="1">
      <alignment horizontal="center" vertical="center" wrapText="1"/>
    </xf>
    <xf numFmtId="0" fontId="13" fillId="0" borderId="17" xfId="34" applyFont="1" applyBorder="1">
      <alignment horizontal="center" vertical="center" wrapText="1"/>
    </xf>
    <xf numFmtId="0" fontId="1" fillId="7" borderId="0" xfId="1" applyFill="1">
      <alignment vertical="top" wrapText="1"/>
    </xf>
    <xf numFmtId="0" fontId="4" fillId="7" borderId="16" xfId="1" applyFont="1" applyFill="1" applyBorder="1" applyAlignment="1">
      <alignment horizontal="center" vertical="center" wrapText="1"/>
    </xf>
    <xf numFmtId="164" fontId="11" fillId="7" borderId="16" xfId="30" applyNumberFormat="1" applyFont="1" applyFill="1" applyBorder="1">
      <alignment horizontal="center" vertical="center" wrapText="1"/>
    </xf>
    <xf numFmtId="0" fontId="16" fillId="7" borderId="16" xfId="0" applyFont="1" applyFill="1" applyBorder="1" applyAlignment="1">
      <alignment horizontal="center" vertical="center" wrapText="1"/>
    </xf>
    <xf numFmtId="0" fontId="10" fillId="7" borderId="20" xfId="34" applyFont="1" applyFill="1" applyBorder="1">
      <alignment horizontal="center" vertical="center" wrapText="1"/>
    </xf>
    <xf numFmtId="164" fontId="11" fillId="7" borderId="18" xfId="30" applyNumberFormat="1" applyFont="1" applyFill="1" applyBorder="1">
      <alignment horizontal="center" vertical="center" wrapText="1"/>
    </xf>
    <xf numFmtId="0" fontId="16" fillId="7" borderId="16" xfId="0" applyFont="1" applyFill="1" applyBorder="1" applyAlignment="1">
      <alignment horizontal="center" vertical="center"/>
    </xf>
    <xf numFmtId="0" fontId="10" fillId="7" borderId="27" xfId="34" applyFont="1" applyFill="1" applyBorder="1">
      <alignment horizontal="center" vertical="center" wrapText="1"/>
    </xf>
    <xf numFmtId="164" fontId="11" fillId="0" borderId="17" xfId="30" applyNumberFormat="1" applyFont="1" applyBorder="1">
      <alignment horizontal="center" vertical="center" wrapText="1"/>
    </xf>
    <xf numFmtId="164" fontId="11" fillId="7" borderId="17" xfId="40" applyNumberFormat="1" applyFont="1" applyFill="1" applyBorder="1">
      <alignment horizontal="center" vertical="center" wrapText="1"/>
    </xf>
    <xf numFmtId="0" fontId="16" fillId="7" borderId="0" xfId="0" applyFont="1" applyFill="1" applyAlignment="1">
      <alignment horizontal="center" vertical="center" wrapText="1"/>
    </xf>
    <xf numFmtId="0" fontId="17" fillId="7" borderId="16" xfId="0" applyFont="1" applyFill="1" applyBorder="1" applyAlignment="1">
      <alignment horizontal="center" vertical="center" wrapText="1"/>
    </xf>
    <xf numFmtId="0" fontId="2" fillId="0" borderId="0" xfId="3">
      <alignment horizontal="center" vertical="center" wrapText="1"/>
    </xf>
    <xf numFmtId="165" fontId="1" fillId="0" borderId="0" xfId="1" applyNumberFormat="1">
      <alignment vertical="top" wrapText="1"/>
    </xf>
    <xf numFmtId="164" fontId="19" fillId="7" borderId="17" xfId="34" applyNumberFormat="1" applyFont="1" applyFill="1" applyBorder="1">
      <alignment horizontal="center" vertical="center" wrapText="1"/>
    </xf>
    <xf numFmtId="4" fontId="11" fillId="7" borderId="17" xfId="30" applyNumberFormat="1" applyFont="1" applyFill="1" applyBorder="1">
      <alignment horizontal="center" vertical="center" wrapText="1"/>
    </xf>
    <xf numFmtId="4" fontId="11" fillId="0" borderId="17" xfId="30" applyNumberFormat="1" applyFont="1" applyBorder="1">
      <alignment horizontal="center" vertical="center" wrapText="1"/>
    </xf>
    <xf numFmtId="4" fontId="11" fillId="0" borderId="17" xfId="34" applyNumberFormat="1" applyFont="1" applyBorder="1">
      <alignment horizontal="center" vertical="center" wrapText="1"/>
    </xf>
    <xf numFmtId="4" fontId="10" fillId="0" borderId="17" xfId="34" applyNumberFormat="1" applyFont="1" applyBorder="1">
      <alignment horizontal="center" vertical="center" wrapText="1"/>
    </xf>
    <xf numFmtId="4" fontId="11" fillId="0" borderId="17" xfId="40" applyNumberFormat="1" applyFont="1" applyFill="1" applyBorder="1">
      <alignment horizontal="center" vertical="center" wrapText="1"/>
    </xf>
    <xf numFmtId="4" fontId="10" fillId="0" borderId="16" xfId="34" applyNumberFormat="1" applyFont="1" applyBorder="1">
      <alignment horizontal="center" vertical="center" wrapText="1"/>
    </xf>
    <xf numFmtId="4" fontId="10" fillId="7" borderId="16" xfId="34" applyNumberFormat="1" applyFont="1" applyFill="1" applyBorder="1">
      <alignment horizontal="center" vertical="center" wrapText="1"/>
    </xf>
    <xf numFmtId="4" fontId="11" fillId="7" borderId="16" xfId="34" applyNumberFormat="1" applyFont="1" applyFill="1" applyBorder="1">
      <alignment horizontal="center" vertical="center" wrapText="1"/>
    </xf>
    <xf numFmtId="4" fontId="11" fillId="0" borderId="16" xfId="34" applyNumberFormat="1" applyFont="1" applyBorder="1">
      <alignment horizontal="center" vertical="center" wrapText="1"/>
    </xf>
    <xf numFmtId="4" fontId="9" fillId="3" borderId="16" xfId="40" applyNumberFormat="1" applyFont="1" applyBorder="1">
      <alignment horizontal="center" vertical="center" wrapText="1"/>
    </xf>
    <xf numFmtId="4" fontId="11" fillId="7" borderId="17" xfId="34" applyNumberFormat="1" applyFont="1" applyFill="1" applyBorder="1">
      <alignment horizontal="center" vertical="center" wrapText="1"/>
    </xf>
    <xf numFmtId="4" fontId="11" fillId="7" borderId="23" xfId="34" applyNumberFormat="1" applyFont="1" applyFill="1" applyBorder="1">
      <alignment horizontal="center" vertical="center" wrapText="1"/>
    </xf>
    <xf numFmtId="4" fontId="11" fillId="7" borderId="16" xfId="30" applyNumberFormat="1" applyFont="1" applyFill="1" applyBorder="1">
      <alignment horizontal="center" vertical="center" wrapText="1"/>
    </xf>
    <xf numFmtId="4" fontId="11" fillId="7" borderId="18" xfId="30" applyNumberFormat="1" applyFont="1" applyFill="1" applyBorder="1">
      <alignment horizontal="center" vertical="center" wrapText="1"/>
    </xf>
    <xf numFmtId="4" fontId="11" fillId="0" borderId="18" xfId="30" applyNumberFormat="1" applyFont="1" applyBorder="1">
      <alignment horizontal="center" vertical="center" wrapText="1"/>
    </xf>
    <xf numFmtId="4" fontId="9" fillId="3" borderId="18" xfId="40" applyNumberFormat="1" applyFont="1" applyBorder="1">
      <alignment horizontal="center" vertical="center" wrapText="1"/>
    </xf>
    <xf numFmtId="4" fontId="9" fillId="2" borderId="16" xfId="50" applyNumberFormat="1" applyFont="1" applyBorder="1">
      <alignment horizontal="center" vertical="center" wrapText="1"/>
    </xf>
    <xf numFmtId="0" fontId="4" fillId="0" borderId="0" xfId="59" applyBorder="1">
      <alignment horizontal="center" vertical="center" wrapText="1"/>
    </xf>
    <xf numFmtId="0" fontId="10" fillId="3" borderId="25" xfId="41" applyFont="1" applyBorder="1" applyAlignment="1">
      <alignment horizontal="center" vertical="center" wrapText="1"/>
    </xf>
    <xf numFmtId="0" fontId="10" fillId="3" borderId="26" xfId="41" applyFont="1" applyBorder="1" applyAlignment="1">
      <alignment horizontal="center" vertical="center" wrapText="1"/>
    </xf>
    <xf numFmtId="0" fontId="10" fillId="3" borderId="27" xfId="41" applyFont="1" applyBorder="1" applyAlignment="1">
      <alignment horizontal="center" vertical="center" wrapText="1"/>
    </xf>
    <xf numFmtId="0" fontId="10" fillId="2" borderId="19" xfId="49" applyFont="1" applyBorder="1" applyAlignment="1">
      <alignment horizontal="center" vertical="center" wrapText="1"/>
    </xf>
    <xf numFmtId="0" fontId="10" fillId="2" borderId="24" xfId="49" applyFont="1" applyBorder="1" applyAlignment="1">
      <alignment horizontal="center" vertical="center" wrapText="1"/>
    </xf>
    <xf numFmtId="0" fontId="10" fillId="2" borderId="20" xfId="49" applyFont="1" applyBorder="1" applyAlignment="1">
      <alignment horizontal="center" vertical="center" wrapText="1"/>
    </xf>
    <xf numFmtId="0" fontId="1" fillId="0" borderId="0" xfId="57">
      <alignment horizontal="center" vertical="center" wrapText="1"/>
    </xf>
    <xf numFmtId="0" fontId="1" fillId="0" borderId="0" xfId="58" applyBorder="1">
      <alignment horizontal="center" vertical="center" wrapText="1"/>
    </xf>
    <xf numFmtId="0" fontId="10" fillId="3" borderId="23" xfId="33" applyFont="1" applyBorder="1">
      <alignment horizontal="center" vertical="center" wrapText="1"/>
    </xf>
    <xf numFmtId="0" fontId="10" fillId="3" borderId="18" xfId="33" applyFont="1" applyBorder="1">
      <alignment horizontal="center" vertical="center" wrapText="1"/>
    </xf>
    <xf numFmtId="0" fontId="10" fillId="2" borderId="17" xfId="32" applyFont="1" applyBorder="1">
      <alignment horizontal="center" vertical="center" wrapText="1"/>
    </xf>
    <xf numFmtId="0" fontId="10" fillId="2" borderId="23" xfId="32" applyFont="1" applyBorder="1">
      <alignment horizontal="center" vertical="center" wrapText="1"/>
    </xf>
    <xf numFmtId="0" fontId="10" fillId="2" borderId="18" xfId="32" applyFont="1" applyBorder="1">
      <alignment horizontal="center" vertical="center" wrapText="1"/>
    </xf>
    <xf numFmtId="0" fontId="10" fillId="3" borderId="17" xfId="33" applyFont="1" applyBorder="1">
      <alignment horizontal="center" vertical="center" wrapText="1"/>
    </xf>
    <xf numFmtId="0" fontId="10" fillId="7" borderId="17" xfId="34" applyFont="1" applyFill="1" applyBorder="1">
      <alignment horizontal="center" vertical="center" wrapText="1"/>
    </xf>
    <xf numFmtId="0" fontId="0" fillId="0" borderId="23" xfId="0" applyBorder="1" applyAlignment="1">
      <alignment horizontal="center" vertical="center" wrapText="1"/>
    </xf>
    <xf numFmtId="0" fontId="10" fillId="7" borderId="17" xfId="35" applyFont="1" applyFill="1" applyBorder="1" applyAlignment="1">
      <alignment horizontal="center" vertical="center" wrapText="1"/>
    </xf>
    <xf numFmtId="0" fontId="10" fillId="3" borderId="19" xfId="41" applyFont="1" applyBorder="1" applyAlignment="1">
      <alignment horizontal="center" vertical="center" wrapText="1"/>
    </xf>
    <xf numFmtId="0" fontId="10" fillId="3" borderId="24" xfId="41" applyFont="1" applyBorder="1" applyAlignment="1">
      <alignment horizontal="center" vertical="center" wrapText="1"/>
    </xf>
    <xf numFmtId="0" fontId="10" fillId="3" borderId="20" xfId="41" applyFont="1" applyBorder="1" applyAlignment="1">
      <alignment horizontal="center" vertical="center" wrapText="1"/>
    </xf>
    <xf numFmtId="0" fontId="9" fillId="2" borderId="1" xfId="4" applyFont="1">
      <alignment horizontal="center" vertical="center" textRotation="90" wrapText="1"/>
    </xf>
    <xf numFmtId="0" fontId="10" fillId="3" borderId="2" xfId="5" applyFont="1">
      <alignment horizontal="center" vertical="center" textRotation="90" wrapText="1"/>
    </xf>
    <xf numFmtId="0" fontId="9" fillId="4" borderId="2" xfId="6" applyFont="1">
      <alignment horizontal="center" vertical="center" wrapText="1"/>
    </xf>
    <xf numFmtId="0" fontId="10" fillId="4" borderId="2" xfId="8" applyFont="1">
      <alignment horizontal="center" vertical="center" textRotation="90" wrapText="1"/>
    </xf>
    <xf numFmtId="0" fontId="10" fillId="2" borderId="5" xfId="18" applyFont="1">
      <alignment horizontal="center" vertical="center" wrapText="1"/>
    </xf>
    <xf numFmtId="0" fontId="10" fillId="2" borderId="5" xfId="19" applyFont="1">
      <alignment horizontal="center" vertical="center" wrapText="1"/>
    </xf>
    <xf numFmtId="0" fontId="10" fillId="2" borderId="5" xfId="20" applyFont="1">
      <alignment horizontal="center" vertical="center" wrapText="1"/>
    </xf>
    <xf numFmtId="0" fontId="1" fillId="0" borderId="0" xfId="1" applyAlignment="1">
      <alignment horizontal="left" vertical="top" wrapText="1"/>
    </xf>
    <xf numFmtId="0" fontId="7" fillId="0" borderId="0" xfId="1" applyFont="1" applyAlignment="1">
      <alignment horizontal="left" vertical="top" wrapText="1"/>
    </xf>
    <xf numFmtId="0" fontId="18" fillId="0" borderId="0" xfId="1" applyFont="1" applyAlignment="1">
      <alignment horizontal="right" vertical="center" wrapText="1"/>
    </xf>
    <xf numFmtId="0" fontId="8" fillId="0" borderId="0" xfId="1" applyFont="1" applyAlignment="1">
      <alignment horizontal="right" vertical="center" wrapText="1"/>
    </xf>
    <xf numFmtId="4" fontId="10" fillId="0" borderId="17" xfId="34" applyNumberFormat="1" applyFont="1" applyBorder="1">
      <alignment horizontal="center" vertical="center" wrapText="1"/>
    </xf>
    <xf numFmtId="4" fontId="10" fillId="0" borderId="18" xfId="34" applyNumberFormat="1" applyFont="1" applyBorder="1">
      <alignment horizontal="center" vertical="center" wrapText="1"/>
    </xf>
    <xf numFmtId="0" fontId="12" fillId="4" borderId="30" xfId="10" applyFont="1" applyBorder="1">
      <alignment horizontal="center" vertical="center" wrapText="1"/>
    </xf>
    <xf numFmtId="0" fontId="12" fillId="4" borderId="32" xfId="10" applyFont="1" applyBorder="1">
      <alignment horizontal="center" vertical="center" wrapText="1"/>
    </xf>
    <xf numFmtId="0" fontId="12" fillId="4" borderId="34" xfId="10" applyFont="1" applyBorder="1">
      <alignment horizontal="center" vertical="center" wrapText="1"/>
    </xf>
    <xf numFmtId="0" fontId="12" fillId="4" borderId="36" xfId="10" applyFont="1" applyBorder="1">
      <alignment horizontal="center" vertical="center" wrapText="1"/>
    </xf>
    <xf numFmtId="0" fontId="12" fillId="4" borderId="23" xfId="10" applyFont="1" applyBorder="1">
      <alignment horizontal="center" vertical="center" wrapText="1"/>
    </xf>
    <xf numFmtId="0" fontId="12" fillId="4" borderId="37" xfId="10" applyFont="1" applyBorder="1">
      <alignment horizontal="center" vertical="center" wrapText="1"/>
    </xf>
    <xf numFmtId="164" fontId="10" fillId="7" borderId="17" xfId="34" applyNumberFormat="1" applyFont="1" applyFill="1" applyBorder="1">
      <alignment horizontal="center" vertical="center" wrapText="1"/>
    </xf>
    <xf numFmtId="0" fontId="0" fillId="7" borderId="23" xfId="0" applyFill="1" applyBorder="1" applyAlignment="1">
      <alignment horizontal="center" vertical="center" wrapText="1"/>
    </xf>
    <xf numFmtId="0" fontId="13" fillId="7" borderId="17" xfId="34" applyFont="1" applyFill="1" applyBorder="1">
      <alignment horizontal="center" vertical="center" wrapText="1"/>
    </xf>
    <xf numFmtId="4" fontId="0" fillId="0" borderId="23" xfId="0" applyNumberFormat="1" applyBorder="1" applyAlignment="1">
      <alignment horizontal="center" vertical="center" wrapText="1"/>
    </xf>
    <xf numFmtId="0" fontId="12" fillId="4" borderId="31" xfId="10" applyFont="1" applyBorder="1">
      <alignment horizontal="center" vertical="center" wrapText="1"/>
    </xf>
    <xf numFmtId="0" fontId="12" fillId="4" borderId="33" xfId="10" applyFont="1" applyBorder="1">
      <alignment horizontal="center" vertical="center" wrapText="1"/>
    </xf>
    <xf numFmtId="0" fontId="12" fillId="4" borderId="35" xfId="10" applyFont="1" applyBorder="1">
      <alignment horizontal="center" vertical="center" wrapText="1"/>
    </xf>
    <xf numFmtId="0" fontId="10" fillId="4" borderId="38" xfId="7" applyFont="1" applyBorder="1">
      <alignment horizontal="center" vertical="center" wrapText="1"/>
    </xf>
    <xf numFmtId="0" fontId="10" fillId="4" borderId="39" xfId="7" applyFont="1" applyBorder="1">
      <alignment horizontal="center" vertical="center" wrapText="1"/>
    </xf>
    <xf numFmtId="0" fontId="10" fillId="4" borderId="28" xfId="7" applyFont="1" applyBorder="1">
      <alignment horizontal="center" vertical="center" wrapText="1"/>
    </xf>
  </cellXfs>
  <cellStyles count="60">
    <cellStyle name="Default" xfId="1" xr:uid="{00000000-0005-0000-0000-000000000000}"/>
    <cellStyle name="Įprastas" xfId="0" builtinId="0"/>
    <cellStyle name="Plm10Confirm" xfId="57" xr:uid="{00000000-0005-0000-0000-000002000000}"/>
    <cellStyle name="Plm10ConfirmA" xfId="58" xr:uid="{00000000-0005-0000-0000-000003000000}"/>
    <cellStyle name="Plm10ConfirmB" xfId="59" xr:uid="{00000000-0005-0000-0000-000004000000}"/>
    <cellStyle name="Plm10HdrLine" xfId="2" xr:uid="{00000000-0005-0000-0000-000005000000}"/>
    <cellStyle name="SvsDataLeaf" xfId="34" xr:uid="{00000000-0005-0000-0000-000006000000}"/>
    <cellStyle name="SvsDataLeafCrtEnd" xfId="38" xr:uid="{00000000-0005-0000-0000-000007000000}"/>
    <cellStyle name="SvsDataLeafCrtName" xfId="36" xr:uid="{00000000-0005-0000-0000-000008000000}"/>
    <cellStyle name="SvsDataLeafCrtStart" xfId="37" xr:uid="{00000000-0005-0000-0000-000009000000}"/>
    <cellStyle name="SvsDataLeafLeft" xfId="35" xr:uid="{00000000-0005-0000-0000-00000A000000}"/>
    <cellStyle name="SvsDataLeafOwner" xfId="39" xr:uid="{00000000-0005-0000-0000-00000B000000}"/>
    <cellStyle name="SvsDataLvl1" xfId="32" xr:uid="{00000000-0005-0000-0000-00000C000000}"/>
    <cellStyle name="SvsDataLvl1CrtEnd" xfId="54" xr:uid="{00000000-0005-0000-0000-00000D000000}"/>
    <cellStyle name="SvsDataLvl1CrtName" xfId="51" xr:uid="{00000000-0005-0000-0000-00000E000000}"/>
    <cellStyle name="SvsDataLvl1CrtStart" xfId="53" xr:uid="{00000000-0005-0000-0000-00000F000000}"/>
    <cellStyle name="SvsDataLvl1Default" xfId="52" xr:uid="{00000000-0005-0000-0000-000010000000}"/>
    <cellStyle name="SvsDataLvl1Doer" xfId="56" xr:uid="{00000000-0005-0000-0000-000011000000}"/>
    <cellStyle name="SvsDataLvl1Owner" xfId="55" xr:uid="{00000000-0005-0000-0000-000012000000}"/>
    <cellStyle name="SvsDataLvl1Summary" xfId="49" xr:uid="{00000000-0005-0000-0000-000013000000}"/>
    <cellStyle name="SvsDataLvl1SummFin" xfId="50" xr:uid="{00000000-0005-0000-0000-000014000000}"/>
    <cellStyle name="SvsDataLvl2" xfId="33" xr:uid="{00000000-0005-0000-0000-000015000000}"/>
    <cellStyle name="SvsDataLvl2CrtDiff" xfId="47" xr:uid="{00000000-0005-0000-0000-000016000000}"/>
    <cellStyle name="SvsDataLvl2CrtEnd" xfId="48" xr:uid="{00000000-0005-0000-0000-000017000000}"/>
    <cellStyle name="SvsDataLvl2CrtName" xfId="42" xr:uid="{00000000-0005-0000-0000-000018000000}"/>
    <cellStyle name="SvsDataLvl2CrtStart" xfId="44" xr:uid="{00000000-0005-0000-0000-000019000000}"/>
    <cellStyle name="SvsDataLvl2Default" xfId="43" xr:uid="{00000000-0005-0000-0000-00001A000000}"/>
    <cellStyle name="SvsDataLvl2Doer" xfId="46" xr:uid="{00000000-0005-0000-0000-00001B000000}"/>
    <cellStyle name="SvsDataLvl2Owner" xfId="45" xr:uid="{00000000-0005-0000-0000-00001C000000}"/>
    <cellStyle name="SvsDataLvl2Summary" xfId="41" xr:uid="{00000000-0005-0000-0000-00001D000000}"/>
    <cellStyle name="SvsDataLvl2SummFin" xfId="40" xr:uid="{00000000-0005-0000-0000-00001E000000}"/>
    <cellStyle name="SvsHdrColnum" xfId="30" xr:uid="{00000000-0005-0000-0000-00001F000000}"/>
    <cellStyle name="SvsHdrColnumFirst" xfId="29" xr:uid="{00000000-0005-0000-0000-000020000000}"/>
    <cellStyle name="SvsHdrColnumLast" xfId="31" xr:uid="{00000000-0005-0000-0000-000021000000}"/>
    <cellStyle name="SvsHdrCrt" xfId="11" xr:uid="{00000000-0005-0000-0000-000022000000}"/>
    <cellStyle name="SvsHdrCrtDates" xfId="15" xr:uid="{00000000-0005-0000-0000-000023000000}"/>
    <cellStyle name="SvsHdrCrtDescFields" xfId="14" xr:uid="{00000000-0005-0000-0000-000024000000}"/>
    <cellStyle name="SvsHdrCrtDiff" xfId="27" xr:uid="{00000000-0005-0000-0000-000025000000}"/>
    <cellStyle name="SvsHdrCrtEnd" xfId="25" xr:uid="{00000000-0005-0000-0000-000026000000}"/>
    <cellStyle name="SvsHdrCrtName" xfId="13" xr:uid="{00000000-0005-0000-0000-000027000000}"/>
    <cellStyle name="SvsHdrCrtStart" xfId="24" xr:uid="{00000000-0005-0000-0000-000028000000}"/>
    <cellStyle name="SvsHdrFin" xfId="22" xr:uid="{00000000-0005-0000-0000-000029000000}"/>
    <cellStyle name="SvsHdrFinCurYear" xfId="9" xr:uid="{00000000-0005-0000-0000-00002A000000}"/>
    <cellStyle name="SvsHdrFinsalt" xfId="8" xr:uid="{00000000-0005-0000-0000-00002B000000}"/>
    <cellStyle name="SvsHdrFinSum" xfId="23" xr:uid="{00000000-0005-0000-0000-00002C000000}"/>
    <cellStyle name="SvsHdrFinTitle" xfId="10" xr:uid="{00000000-0005-0000-0000-00002D000000}"/>
    <cellStyle name="SvsHdrFinUom" xfId="26" xr:uid="{00000000-0005-0000-0000-00002E000000}"/>
    <cellStyle name="SvsHdrLeaf" xfId="6" xr:uid="{00000000-0005-0000-0000-00002F000000}"/>
    <cellStyle name="SvsHdrLeafDesc" xfId="20" xr:uid="{00000000-0005-0000-0000-000030000000}"/>
    <cellStyle name="SvsHdrLeafName" xfId="19" xr:uid="{00000000-0005-0000-0000-000031000000}"/>
    <cellStyle name="SvsHdrLeafNr" xfId="18" xr:uid="{00000000-0005-0000-0000-000032000000}"/>
    <cellStyle name="SvsHdrLevelName1" xfId="4" xr:uid="{00000000-0005-0000-0000-000033000000}"/>
    <cellStyle name="SvsHdrLevelName2" xfId="5" xr:uid="{00000000-0005-0000-0000-000034000000}"/>
    <cellStyle name="SvsHdrPeriod" xfId="7" xr:uid="{00000000-0005-0000-0000-000035000000}"/>
    <cellStyle name="SvsHdrPeriodDates" xfId="21" xr:uid="{00000000-0005-0000-0000-000036000000}"/>
    <cellStyle name="SvsHdrRespDoer" xfId="17" xr:uid="{00000000-0005-0000-0000-000037000000}"/>
    <cellStyle name="SvsHdrRespHdr" xfId="12" xr:uid="{00000000-0005-0000-0000-000038000000}"/>
    <cellStyle name="SvsHdrRespOwner" xfId="16" xr:uid="{00000000-0005-0000-0000-000039000000}"/>
    <cellStyle name="SvsHdrRespOwnerIns" xfId="28" xr:uid="{00000000-0005-0000-0000-00003A000000}"/>
    <cellStyle name="SvsHeader" xfId="3" xr:uid="{00000000-0005-0000-0000-00003B000000}"/>
  </cellStyles>
  <dxfs count="0"/>
  <tableStyles count="0" defaultTableStyle="TableStyleMedium2" defaultPivotStyle="PivotStyleLight16"/>
  <colors>
    <mruColors>
      <color rgb="FFDC14D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m. tema">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73"/>
  <sheetViews>
    <sheetView tabSelected="1" zoomScaleNormal="100" workbookViewId="0">
      <selection activeCell="J2" sqref="J2:K2"/>
    </sheetView>
  </sheetViews>
  <sheetFormatPr defaultColWidth="9.21875" defaultRowHeight="12" customHeight="1" x14ac:dyDescent="0.3"/>
  <cols>
    <col min="1" max="1" width="6.5546875" style="1" customWidth="1"/>
    <col min="2" max="2" width="9.21875" style="1" customWidth="1"/>
    <col min="3" max="3" width="13" style="1" customWidth="1"/>
    <col min="4" max="4" width="29.44140625" style="1" customWidth="1"/>
    <col min="5" max="5" width="44.77734375" style="1" customWidth="1"/>
    <col min="6" max="6" width="14.33203125" style="1" customWidth="1"/>
    <col min="7" max="7" width="11.77734375" style="1" customWidth="1"/>
    <col min="8" max="8" width="13.5546875" style="1" customWidth="1"/>
    <col min="9" max="9" width="15.77734375" style="1" customWidth="1"/>
    <col min="10" max="10" width="14.77734375" style="1" customWidth="1"/>
    <col min="11" max="11" width="17.5546875" style="1" customWidth="1"/>
    <col min="12" max="12" width="16.5546875" style="1" bestFit="1" customWidth="1"/>
    <col min="13" max="16384" width="9.21875" style="1"/>
  </cols>
  <sheetData>
    <row r="1" spans="1:14" ht="15" customHeight="1" x14ac:dyDescent="0.3">
      <c r="A1" s="2"/>
      <c r="B1" s="2"/>
      <c r="C1" s="2"/>
      <c r="D1" s="2"/>
      <c r="E1" s="2"/>
      <c r="F1" s="2"/>
      <c r="G1" s="2"/>
      <c r="H1" s="2"/>
      <c r="I1" s="2"/>
      <c r="J1" s="2"/>
      <c r="K1" s="2"/>
      <c r="L1" s="2"/>
      <c r="M1" s="2"/>
      <c r="N1" s="2"/>
    </row>
    <row r="2" spans="1:14" ht="63" customHeight="1" x14ac:dyDescent="0.3">
      <c r="A2" s="2"/>
      <c r="B2" s="2"/>
      <c r="C2" s="2"/>
      <c r="D2" s="2"/>
      <c r="E2" s="2"/>
      <c r="F2" s="2"/>
      <c r="G2" s="2"/>
      <c r="H2" s="2"/>
      <c r="I2" s="2"/>
      <c r="J2" s="99" t="s">
        <v>208</v>
      </c>
      <c r="K2" s="100"/>
      <c r="L2" s="2"/>
      <c r="M2" s="2"/>
      <c r="N2" s="2"/>
    </row>
    <row r="3" spans="1:14" ht="23.55" customHeight="1" x14ac:dyDescent="0.3">
      <c r="A3" s="2"/>
      <c r="B3" s="2"/>
      <c r="C3" s="2"/>
      <c r="D3" s="2"/>
      <c r="E3" s="2"/>
      <c r="F3" s="2"/>
      <c r="G3" s="2"/>
      <c r="H3" s="2"/>
      <c r="I3" s="2"/>
      <c r="J3" s="2"/>
      <c r="K3" s="2"/>
      <c r="L3" s="2"/>
      <c r="M3" s="2"/>
      <c r="N3" s="2"/>
    </row>
    <row r="4" spans="1:14" ht="12" customHeight="1" x14ac:dyDescent="0.3">
      <c r="A4" s="2"/>
      <c r="B4" s="2"/>
      <c r="C4" s="101" t="s">
        <v>207</v>
      </c>
      <c r="D4" s="102"/>
      <c r="E4" s="102"/>
      <c r="F4" s="102"/>
      <c r="G4" s="102"/>
      <c r="H4" s="102"/>
      <c r="I4" s="102"/>
      <c r="J4" s="102"/>
      <c r="K4" s="102"/>
      <c r="L4" s="2"/>
      <c r="M4" s="2"/>
      <c r="N4" s="2"/>
    </row>
    <row r="5" spans="1:14" ht="68.25" customHeight="1" x14ac:dyDescent="0.3">
      <c r="A5" s="51"/>
      <c r="B5" s="51"/>
      <c r="C5" s="102"/>
      <c r="D5" s="102"/>
      <c r="E5" s="102"/>
      <c r="F5" s="102"/>
      <c r="G5" s="102"/>
      <c r="H5" s="102"/>
      <c r="I5" s="102"/>
      <c r="J5" s="102"/>
      <c r="K5" s="102"/>
      <c r="L5" s="2"/>
      <c r="M5" s="2"/>
      <c r="N5" s="2"/>
    </row>
    <row r="6" spans="1:14" ht="12.75" customHeight="1" thickBot="1" x14ac:dyDescent="0.35">
      <c r="A6" s="2"/>
      <c r="B6" s="2"/>
      <c r="C6" s="2"/>
      <c r="D6" s="2"/>
      <c r="E6" s="2"/>
      <c r="F6" s="2"/>
      <c r="G6" s="2"/>
      <c r="H6" s="2"/>
      <c r="I6" s="2"/>
      <c r="J6" s="2"/>
      <c r="K6" s="2"/>
      <c r="L6" s="2"/>
      <c r="M6" s="2"/>
      <c r="N6" s="2"/>
    </row>
    <row r="7" spans="1:14" ht="20.25" customHeight="1" thickBot="1" x14ac:dyDescent="0.35">
      <c r="A7" s="92" t="s">
        <v>0</v>
      </c>
      <c r="B7" s="93" t="s">
        <v>1</v>
      </c>
      <c r="C7" s="94" t="s">
        <v>2</v>
      </c>
      <c r="D7" s="94"/>
      <c r="E7" s="94"/>
      <c r="F7" s="118" t="s">
        <v>3</v>
      </c>
      <c r="G7" s="95" t="s">
        <v>4</v>
      </c>
      <c r="H7" s="95" t="s">
        <v>5</v>
      </c>
      <c r="I7" s="105" t="s">
        <v>6</v>
      </c>
      <c r="J7" s="108" t="s">
        <v>7</v>
      </c>
      <c r="K7" s="115" t="s">
        <v>8</v>
      </c>
      <c r="L7" s="2"/>
      <c r="M7" s="2"/>
      <c r="N7" s="2"/>
    </row>
    <row r="8" spans="1:14" ht="20.25" customHeight="1" thickBot="1" x14ac:dyDescent="0.35">
      <c r="A8" s="92"/>
      <c r="B8" s="93"/>
      <c r="C8" s="94"/>
      <c r="D8" s="94"/>
      <c r="E8" s="94"/>
      <c r="F8" s="119"/>
      <c r="G8" s="95"/>
      <c r="H8" s="95"/>
      <c r="I8" s="106"/>
      <c r="J8" s="109"/>
      <c r="K8" s="116"/>
      <c r="L8" s="2"/>
      <c r="M8" s="2"/>
      <c r="N8" s="2"/>
    </row>
    <row r="9" spans="1:14" ht="29.1" customHeight="1" thickBot="1" x14ac:dyDescent="0.35">
      <c r="A9" s="92"/>
      <c r="B9" s="93"/>
      <c r="C9" s="96" t="s">
        <v>9</v>
      </c>
      <c r="D9" s="97" t="s">
        <v>10</v>
      </c>
      <c r="E9" s="98" t="s">
        <v>11</v>
      </c>
      <c r="F9" s="119"/>
      <c r="G9" s="95"/>
      <c r="H9" s="95"/>
      <c r="I9" s="107"/>
      <c r="J9" s="110"/>
      <c r="K9" s="117"/>
      <c r="L9" s="2"/>
      <c r="M9" s="2"/>
      <c r="N9" s="2"/>
    </row>
    <row r="10" spans="1:14" ht="14.25" customHeight="1" x14ac:dyDescent="0.3">
      <c r="A10" s="92"/>
      <c r="B10" s="93"/>
      <c r="C10" s="96"/>
      <c r="D10" s="97"/>
      <c r="E10" s="98"/>
      <c r="F10" s="120"/>
      <c r="G10" s="95"/>
      <c r="H10" s="95"/>
      <c r="I10" s="8" t="s">
        <v>12</v>
      </c>
      <c r="J10" s="8" t="s">
        <v>12</v>
      </c>
      <c r="K10" s="8" t="s">
        <v>12</v>
      </c>
      <c r="L10" s="2"/>
      <c r="M10" s="2"/>
      <c r="N10" s="2"/>
    </row>
    <row r="11" spans="1:14" ht="10.35" customHeight="1" x14ac:dyDescent="0.3">
      <c r="A11" s="3">
        <v>1</v>
      </c>
      <c r="B11" s="4">
        <v>2</v>
      </c>
      <c r="C11" s="4">
        <v>3</v>
      </c>
      <c r="D11" s="4">
        <v>4</v>
      </c>
      <c r="E11" s="4">
        <v>5</v>
      </c>
      <c r="F11" s="9">
        <v>6</v>
      </c>
      <c r="G11" s="4">
        <v>7</v>
      </c>
      <c r="H11" s="4">
        <v>8</v>
      </c>
      <c r="I11" s="4">
        <v>9</v>
      </c>
      <c r="J11" s="4">
        <v>10</v>
      </c>
      <c r="K11" s="4">
        <v>11</v>
      </c>
      <c r="L11" s="2"/>
      <c r="M11" s="2"/>
      <c r="N11" s="2"/>
    </row>
    <row r="12" spans="1:14" ht="106.5" customHeight="1" x14ac:dyDescent="0.3">
      <c r="A12" s="82" t="s">
        <v>13</v>
      </c>
      <c r="B12" s="85" t="s">
        <v>14</v>
      </c>
      <c r="C12" s="12" t="s">
        <v>15</v>
      </c>
      <c r="D12" s="11" t="s">
        <v>16</v>
      </c>
      <c r="E12" s="11" t="s">
        <v>17</v>
      </c>
      <c r="F12" s="20" t="s">
        <v>18</v>
      </c>
      <c r="G12" s="12" t="s">
        <v>19</v>
      </c>
      <c r="H12" s="12" t="s">
        <v>20</v>
      </c>
      <c r="I12" s="23">
        <f>377.9+4704.9+7227.2</f>
        <v>12310</v>
      </c>
      <c r="J12" s="54">
        <v>12956.8</v>
      </c>
      <c r="K12" s="55">
        <v>12488.46</v>
      </c>
      <c r="L12" s="2"/>
      <c r="M12" s="2"/>
      <c r="N12" s="2"/>
    </row>
    <row r="13" spans="1:14" ht="98.25" customHeight="1" x14ac:dyDescent="0.3">
      <c r="A13" s="83"/>
      <c r="B13" s="80"/>
      <c r="C13" s="12" t="s">
        <v>21</v>
      </c>
      <c r="D13" s="11" t="s">
        <v>22</v>
      </c>
      <c r="E13" s="11" t="s">
        <v>23</v>
      </c>
      <c r="F13" s="20" t="s">
        <v>18</v>
      </c>
      <c r="G13" s="12" t="s">
        <v>24</v>
      </c>
      <c r="H13" s="12" t="s">
        <v>20</v>
      </c>
      <c r="I13" s="23">
        <v>185.4</v>
      </c>
      <c r="J13" s="54">
        <v>221.9</v>
      </c>
      <c r="K13" s="55">
        <f>(221941)/1000</f>
        <v>221.941</v>
      </c>
      <c r="L13" s="2"/>
      <c r="M13" s="2"/>
      <c r="N13" s="2"/>
    </row>
    <row r="14" spans="1:14" ht="102.75" customHeight="1" x14ac:dyDescent="0.3">
      <c r="A14" s="83"/>
      <c r="B14" s="80"/>
      <c r="C14" s="12" t="s">
        <v>25</v>
      </c>
      <c r="D14" s="11" t="s">
        <v>26</v>
      </c>
      <c r="E14" s="22" t="s">
        <v>27</v>
      </c>
      <c r="F14" s="20" t="s">
        <v>18</v>
      </c>
      <c r="G14" s="12" t="s">
        <v>28</v>
      </c>
      <c r="H14" s="12" t="s">
        <v>20</v>
      </c>
      <c r="I14" s="23">
        <f>2163.3+6101.3+65+17.5</f>
        <v>8347.1</v>
      </c>
      <c r="J14" s="54">
        <v>8808.2000000000007</v>
      </c>
      <c r="K14" s="55">
        <f>(2731919+14089.66+18679.17+64523.16+3771059.23+2047603.16+3780.34+17344.99+8145.4)/1000</f>
        <v>8677.1441100000011</v>
      </c>
      <c r="L14" s="2"/>
      <c r="M14" s="2"/>
      <c r="N14" s="2"/>
    </row>
    <row r="15" spans="1:14" ht="87" customHeight="1" x14ac:dyDescent="0.3">
      <c r="A15" s="83"/>
      <c r="B15" s="80"/>
      <c r="C15" s="12" t="s">
        <v>29</v>
      </c>
      <c r="D15" s="11" t="s">
        <v>30</v>
      </c>
      <c r="E15" s="11" t="s">
        <v>31</v>
      </c>
      <c r="F15" s="20" t="s">
        <v>18</v>
      </c>
      <c r="G15" s="12" t="s">
        <v>19</v>
      </c>
      <c r="H15" s="12" t="s">
        <v>20</v>
      </c>
      <c r="I15" s="23">
        <f>13036.7+26760.6+655+17.5</f>
        <v>40469.800000000003</v>
      </c>
      <c r="J15" s="54">
        <v>42332.1</v>
      </c>
      <c r="K15" s="55">
        <f>(458038+0+56330.49+86322.04+432414.63+29853.96+27482245.63+13035480.15+24946+17344.27+37220.02+36942.83)/1000</f>
        <v>41697.138020000006</v>
      </c>
      <c r="L15" s="2"/>
      <c r="M15" s="2"/>
      <c r="N15" s="2"/>
    </row>
    <row r="16" spans="1:14" ht="74.25" customHeight="1" x14ac:dyDescent="0.3">
      <c r="A16" s="83"/>
      <c r="B16" s="80"/>
      <c r="C16" s="12" t="s">
        <v>32</v>
      </c>
      <c r="D16" s="11" t="s">
        <v>33</v>
      </c>
      <c r="E16" s="11" t="s">
        <v>34</v>
      </c>
      <c r="F16" s="20" t="s">
        <v>18</v>
      </c>
      <c r="G16" s="12" t="s">
        <v>35</v>
      </c>
      <c r="H16" s="12" t="s">
        <v>20</v>
      </c>
      <c r="I16" s="14">
        <v>519.9</v>
      </c>
      <c r="J16" s="56">
        <f>(500000+610300)/1000</f>
        <v>1110.3</v>
      </c>
      <c r="K16" s="56">
        <f>(490382.52+599106.56)/1000</f>
        <v>1089.4890800000001</v>
      </c>
      <c r="L16" s="2"/>
      <c r="M16" s="2"/>
      <c r="N16" s="2"/>
    </row>
    <row r="17" spans="1:14" ht="64.5" customHeight="1" x14ac:dyDescent="0.3">
      <c r="A17" s="83"/>
      <c r="B17" s="80"/>
      <c r="C17" s="12" t="s">
        <v>36</v>
      </c>
      <c r="D17" s="11" t="s">
        <v>37</v>
      </c>
      <c r="E17" s="11" t="s">
        <v>38</v>
      </c>
      <c r="F17" s="20" t="s">
        <v>18</v>
      </c>
      <c r="G17" s="12" t="s">
        <v>39</v>
      </c>
      <c r="H17" s="12" t="s">
        <v>20</v>
      </c>
      <c r="I17" s="14">
        <v>16.7</v>
      </c>
      <c r="J17" s="56">
        <v>0</v>
      </c>
      <c r="K17" s="56">
        <v>0</v>
      </c>
      <c r="L17" s="2"/>
      <c r="M17" s="2"/>
      <c r="N17" s="2"/>
    </row>
    <row r="18" spans="1:14" ht="93.75" customHeight="1" x14ac:dyDescent="0.3">
      <c r="A18" s="83"/>
      <c r="B18" s="80"/>
      <c r="C18" s="12" t="s">
        <v>40</v>
      </c>
      <c r="D18" s="11" t="s">
        <v>41</v>
      </c>
      <c r="E18" s="11" t="s">
        <v>42</v>
      </c>
      <c r="F18" s="20" t="s">
        <v>18</v>
      </c>
      <c r="G18" s="17" t="s">
        <v>43</v>
      </c>
      <c r="H18" s="12" t="s">
        <v>20</v>
      </c>
      <c r="I18" s="14">
        <f>45+1811.2</f>
        <v>1856.2</v>
      </c>
      <c r="J18" s="56">
        <f>(31200+575900+400+45300+2071800)/1000</f>
        <v>2724.6</v>
      </c>
      <c r="K18" s="56">
        <f>(28125+575277.02+13199.88+2027650.51)/1000</f>
        <v>2644.2524100000001</v>
      </c>
      <c r="L18" s="2"/>
      <c r="M18" s="2"/>
      <c r="N18" s="2"/>
    </row>
    <row r="19" spans="1:14" ht="56.25" customHeight="1" x14ac:dyDescent="0.3">
      <c r="A19" s="83"/>
      <c r="B19" s="80"/>
      <c r="C19" s="27" t="s">
        <v>44</v>
      </c>
      <c r="D19" s="28" t="s">
        <v>45</v>
      </c>
      <c r="E19" s="11" t="s">
        <v>46</v>
      </c>
      <c r="F19" s="20" t="s">
        <v>18</v>
      </c>
      <c r="G19" s="12" t="s">
        <v>35</v>
      </c>
      <c r="H19" s="26" t="s">
        <v>20</v>
      </c>
      <c r="I19" s="18">
        <v>70</v>
      </c>
      <c r="J19" s="57">
        <v>70</v>
      </c>
      <c r="K19" s="57">
        <f>(29035.17+10499.93+20194.06+600+600+600+600+600)/1000</f>
        <v>62.72916</v>
      </c>
      <c r="L19" s="2"/>
      <c r="M19" s="2"/>
      <c r="N19" s="2"/>
    </row>
    <row r="20" spans="1:14" ht="54.6" customHeight="1" x14ac:dyDescent="0.3">
      <c r="A20" s="83"/>
      <c r="B20" s="80"/>
      <c r="C20" s="12" t="s">
        <v>47</v>
      </c>
      <c r="D20" s="11" t="s">
        <v>48</v>
      </c>
      <c r="E20" s="11" t="s">
        <v>49</v>
      </c>
      <c r="F20" s="20" t="s">
        <v>18</v>
      </c>
      <c r="G20" s="12" t="s">
        <v>39</v>
      </c>
      <c r="H20" s="12" t="s">
        <v>20</v>
      </c>
      <c r="I20" s="53">
        <v>203.2</v>
      </c>
      <c r="J20" s="56">
        <f>(203100)/1000</f>
        <v>203.1</v>
      </c>
      <c r="K20" s="56">
        <f>(203079.57)/1000</f>
        <v>203.07957000000002</v>
      </c>
      <c r="L20" s="2"/>
      <c r="M20" s="2"/>
      <c r="N20" s="2"/>
    </row>
    <row r="21" spans="1:14" ht="216" customHeight="1" x14ac:dyDescent="0.3">
      <c r="A21" s="83"/>
      <c r="B21" s="80"/>
      <c r="C21" s="12" t="s">
        <v>50</v>
      </c>
      <c r="D21" s="11" t="s">
        <v>51</v>
      </c>
      <c r="E21" s="11" t="s">
        <v>52</v>
      </c>
      <c r="F21" s="20" t="s">
        <v>18</v>
      </c>
      <c r="G21" s="17" t="s">
        <v>39</v>
      </c>
      <c r="H21" s="12" t="s">
        <v>20</v>
      </c>
      <c r="I21" s="14">
        <v>760.9</v>
      </c>
      <c r="J21" s="56">
        <v>0</v>
      </c>
      <c r="K21" s="56">
        <v>0</v>
      </c>
      <c r="L21" s="2"/>
      <c r="M21" s="2"/>
      <c r="N21" s="2"/>
    </row>
    <row r="22" spans="1:14" ht="43.35" customHeight="1" x14ac:dyDescent="0.3">
      <c r="A22" s="83"/>
      <c r="B22" s="80"/>
      <c r="C22" s="12" t="s">
        <v>53</v>
      </c>
      <c r="D22" s="11" t="s">
        <v>54</v>
      </c>
      <c r="E22" s="11" t="s">
        <v>55</v>
      </c>
      <c r="F22" s="20" t="s">
        <v>18</v>
      </c>
      <c r="G22" s="12" t="s">
        <v>35</v>
      </c>
      <c r="H22" s="12" t="s">
        <v>20</v>
      </c>
      <c r="I22" s="18">
        <f>30</f>
        <v>30</v>
      </c>
      <c r="J22" s="57">
        <f>57000/1000</f>
        <v>57</v>
      </c>
      <c r="K22" s="57">
        <f>(4000+1000+1000+1000+1500+2000+1500+1498.98+1500+2000+1000+1000+1000+1500+1000+1000+1000+2000+1000+5000+1000+1000+2000+8500)/1000</f>
        <v>44.998979999999996</v>
      </c>
      <c r="L22" s="2"/>
      <c r="M22" s="2"/>
      <c r="N22" s="2"/>
    </row>
    <row r="23" spans="1:14" ht="62.25" customHeight="1" x14ac:dyDescent="0.3">
      <c r="A23" s="83"/>
      <c r="B23" s="80"/>
      <c r="C23" s="86" t="s">
        <v>56</v>
      </c>
      <c r="D23" s="88" t="s">
        <v>57</v>
      </c>
      <c r="E23" s="88" t="s">
        <v>58</v>
      </c>
      <c r="F23" s="113" t="s">
        <v>18</v>
      </c>
      <c r="G23" s="86" t="s">
        <v>59</v>
      </c>
      <c r="H23" s="86" t="s">
        <v>60</v>
      </c>
      <c r="I23" s="111">
        <v>487.2</v>
      </c>
      <c r="J23" s="103">
        <v>530</v>
      </c>
      <c r="K23" s="103">
        <f>(7277.06+30567.59+76430.98+402965.42)/1000</f>
        <v>517.24104999999997</v>
      </c>
      <c r="L23" s="2"/>
      <c r="M23" s="2"/>
      <c r="N23" s="2"/>
    </row>
    <row r="24" spans="1:14" ht="57" customHeight="1" x14ac:dyDescent="0.3">
      <c r="A24" s="83"/>
      <c r="B24" s="80"/>
      <c r="C24" s="87"/>
      <c r="D24" s="87"/>
      <c r="E24" s="87"/>
      <c r="F24" s="87"/>
      <c r="G24" s="87"/>
      <c r="H24" s="87"/>
      <c r="I24" s="112"/>
      <c r="J24" s="104"/>
      <c r="K24" s="114"/>
      <c r="L24" s="2"/>
      <c r="M24" s="2"/>
      <c r="N24" s="2"/>
    </row>
    <row r="25" spans="1:14" ht="45.75" customHeight="1" x14ac:dyDescent="0.3">
      <c r="A25" s="83"/>
      <c r="B25" s="80"/>
      <c r="C25" s="12" t="s">
        <v>61</v>
      </c>
      <c r="D25" s="11" t="s">
        <v>62</v>
      </c>
      <c r="E25" s="11" t="s">
        <v>63</v>
      </c>
      <c r="F25" s="20" t="s">
        <v>64</v>
      </c>
      <c r="G25" s="12" t="s">
        <v>65</v>
      </c>
      <c r="H25" s="12" t="s">
        <v>20</v>
      </c>
      <c r="I25" s="18">
        <v>215</v>
      </c>
      <c r="J25" s="57">
        <f>(186801.51+3097.18+25101.31)/1000</f>
        <v>215</v>
      </c>
      <c r="K25" s="57">
        <f>(167455.83+3097.18+25101.31)/1000</f>
        <v>195.65431999999998</v>
      </c>
      <c r="L25" s="2"/>
      <c r="M25" s="2"/>
      <c r="N25" s="2"/>
    </row>
    <row r="26" spans="1:14" ht="90" customHeight="1" x14ac:dyDescent="0.3">
      <c r="A26" s="83"/>
      <c r="B26" s="80"/>
      <c r="C26" s="12" t="s">
        <v>66</v>
      </c>
      <c r="D26" s="11" t="s">
        <v>67</v>
      </c>
      <c r="E26" s="11" t="s">
        <v>68</v>
      </c>
      <c r="F26" s="20" t="s">
        <v>69</v>
      </c>
      <c r="G26" s="12" t="s">
        <v>70</v>
      </c>
      <c r="H26" s="12" t="s">
        <v>20</v>
      </c>
      <c r="I26" s="48">
        <v>575.9</v>
      </c>
      <c r="J26" s="58">
        <v>0</v>
      </c>
      <c r="K26" s="58">
        <v>0</v>
      </c>
      <c r="L26" s="2"/>
      <c r="M26" s="2"/>
      <c r="N26" s="2"/>
    </row>
    <row r="27" spans="1:14" ht="39.75" customHeight="1" x14ac:dyDescent="0.3">
      <c r="A27" s="83"/>
      <c r="B27" s="80"/>
      <c r="C27" s="12" t="s">
        <v>71</v>
      </c>
      <c r="D27" s="11" t="s">
        <v>72</v>
      </c>
      <c r="E27" s="28" t="s">
        <v>73</v>
      </c>
      <c r="F27" s="38" t="s">
        <v>18</v>
      </c>
      <c r="G27" s="27" t="s">
        <v>74</v>
      </c>
      <c r="H27" s="12" t="s">
        <v>20</v>
      </c>
      <c r="I27" s="18">
        <v>32.299999999999997</v>
      </c>
      <c r="J27" s="57">
        <f>(32300)/1000</f>
        <v>32.299999999999997</v>
      </c>
      <c r="K27" s="57">
        <f>(31500)/1000</f>
        <v>31.5</v>
      </c>
      <c r="L27" s="2"/>
      <c r="M27" s="2"/>
      <c r="N27" s="2"/>
    </row>
    <row r="28" spans="1:14" ht="83.1" customHeight="1" x14ac:dyDescent="0.3">
      <c r="A28" s="83"/>
      <c r="B28" s="80"/>
      <c r="C28" s="12" t="s">
        <v>75</v>
      </c>
      <c r="D28" s="11" t="s">
        <v>76</v>
      </c>
      <c r="E28" s="11" t="s">
        <v>77</v>
      </c>
      <c r="F28" s="20" t="s">
        <v>18</v>
      </c>
      <c r="G28" s="12" t="s">
        <v>78</v>
      </c>
      <c r="H28" s="12" t="s">
        <v>20</v>
      </c>
      <c r="I28" s="18">
        <v>1150</v>
      </c>
      <c r="J28" s="57">
        <v>0</v>
      </c>
      <c r="K28" s="57">
        <v>0</v>
      </c>
      <c r="L28" s="2"/>
      <c r="M28" s="2"/>
      <c r="N28" s="2"/>
    </row>
    <row r="29" spans="1:14" ht="108.75" customHeight="1" x14ac:dyDescent="0.3">
      <c r="A29" s="83"/>
      <c r="B29" s="80"/>
      <c r="C29" s="24" t="s">
        <v>79</v>
      </c>
      <c r="D29" s="25" t="s">
        <v>80</v>
      </c>
      <c r="E29" s="25" t="s">
        <v>81</v>
      </c>
      <c r="F29" s="20" t="s">
        <v>18</v>
      </c>
      <c r="G29" s="21" t="s">
        <v>35</v>
      </c>
      <c r="H29" s="12" t="s">
        <v>20</v>
      </c>
      <c r="I29" s="13">
        <v>400</v>
      </c>
      <c r="J29" s="59">
        <f>(530000)/1000</f>
        <v>530</v>
      </c>
      <c r="K29" s="59">
        <f>(512411.69)/1000</f>
        <v>512.41169000000002</v>
      </c>
      <c r="L29" s="2"/>
      <c r="M29" s="2"/>
      <c r="N29" s="2"/>
    </row>
    <row r="30" spans="1:14" ht="92.1" customHeight="1" x14ac:dyDescent="0.3">
      <c r="A30" s="83"/>
      <c r="B30" s="80"/>
      <c r="C30" s="24" t="s">
        <v>82</v>
      </c>
      <c r="D30" s="25" t="s">
        <v>83</v>
      </c>
      <c r="E30" s="25" t="s">
        <v>84</v>
      </c>
      <c r="F30" s="20" t="s">
        <v>85</v>
      </c>
      <c r="G30" s="21" t="s">
        <v>86</v>
      </c>
      <c r="H30" s="12" t="s">
        <v>87</v>
      </c>
      <c r="I30" s="13">
        <v>79.099999999999994</v>
      </c>
      <c r="J30" s="60">
        <v>96.1</v>
      </c>
      <c r="K30" s="59">
        <f>(16932.59+77325.59+1738.47)/1000</f>
        <v>95.996649999999988</v>
      </c>
      <c r="L30" s="2"/>
      <c r="M30" s="2"/>
      <c r="N30" s="2"/>
    </row>
    <row r="31" spans="1:14" ht="108.75" customHeight="1" x14ac:dyDescent="0.3">
      <c r="A31" s="83"/>
      <c r="B31" s="80"/>
      <c r="C31" s="21" t="s">
        <v>88</v>
      </c>
      <c r="D31" s="30" t="s">
        <v>89</v>
      </c>
      <c r="E31" s="30" t="s">
        <v>90</v>
      </c>
      <c r="F31" s="29" t="s">
        <v>91</v>
      </c>
      <c r="G31" s="29" t="s">
        <v>92</v>
      </c>
      <c r="H31" s="29" t="s">
        <v>20</v>
      </c>
      <c r="I31" s="34">
        <v>74.7</v>
      </c>
      <c r="J31" s="61">
        <f>(11800+10000)/1000</f>
        <v>21.8</v>
      </c>
      <c r="K31" s="62">
        <f>(11770.58+2792.3)/1000</f>
        <v>14.562880000000002</v>
      </c>
      <c r="L31" s="2"/>
      <c r="M31" s="2"/>
      <c r="N31" s="2"/>
    </row>
    <row r="32" spans="1:14" ht="12.75" customHeight="1" x14ac:dyDescent="0.3">
      <c r="A32" s="83"/>
      <c r="B32" s="81"/>
      <c r="C32" s="89" t="s">
        <v>93</v>
      </c>
      <c r="D32" s="90"/>
      <c r="E32" s="90"/>
      <c r="F32" s="90"/>
      <c r="G32" s="90"/>
      <c r="H32" s="91"/>
      <c r="I32" s="5">
        <f>SUM(I12:I31)</f>
        <v>67783.399999999994</v>
      </c>
      <c r="J32" s="63">
        <f t="shared" ref="J32:K32" si="0">SUM(J12:J31)</f>
        <v>69909.200000000026</v>
      </c>
      <c r="K32" s="63">
        <f t="shared" si="0"/>
        <v>68496.598920000004</v>
      </c>
      <c r="L32" s="2"/>
      <c r="M32" s="2"/>
      <c r="N32" s="2"/>
    </row>
    <row r="33" spans="1:14" ht="34.5" customHeight="1" x14ac:dyDescent="0.3">
      <c r="A33" s="83"/>
      <c r="B33" s="80"/>
      <c r="C33" s="27" t="s">
        <v>94</v>
      </c>
      <c r="D33" s="11" t="s">
        <v>95</v>
      </c>
      <c r="E33" s="28" t="s">
        <v>96</v>
      </c>
      <c r="F33" s="20" t="s">
        <v>97</v>
      </c>
      <c r="G33" s="27" t="s">
        <v>86</v>
      </c>
      <c r="H33" s="27" t="s">
        <v>20</v>
      </c>
      <c r="I33" s="19">
        <v>0</v>
      </c>
      <c r="J33" s="56">
        <f>(10000)/1000</f>
        <v>10</v>
      </c>
      <c r="K33" s="56">
        <f>(2722.5)/1000</f>
        <v>2.7225000000000001</v>
      </c>
      <c r="L33" s="2"/>
      <c r="M33" s="2"/>
      <c r="N33" s="2"/>
    </row>
    <row r="34" spans="1:14" ht="34.5" customHeight="1" x14ac:dyDescent="0.3">
      <c r="A34" s="83"/>
      <c r="B34" s="80"/>
      <c r="C34" s="12" t="s">
        <v>98</v>
      </c>
      <c r="D34" s="28" t="s">
        <v>99</v>
      </c>
      <c r="E34" s="28" t="s">
        <v>100</v>
      </c>
      <c r="F34" s="20" t="s">
        <v>101</v>
      </c>
      <c r="G34" s="27" t="s">
        <v>102</v>
      </c>
      <c r="H34" s="27" t="s">
        <v>20</v>
      </c>
      <c r="I34" s="19">
        <v>220</v>
      </c>
      <c r="J34" s="56">
        <f>(97600+10000+18200)/1000</f>
        <v>125.8</v>
      </c>
      <c r="K34" s="56">
        <f>(96963.6+18147.58)/1000</f>
        <v>115.11118</v>
      </c>
      <c r="L34" s="2"/>
      <c r="M34" s="2"/>
      <c r="N34" s="2"/>
    </row>
    <row r="35" spans="1:14" ht="53.25" customHeight="1" x14ac:dyDescent="0.3">
      <c r="A35" s="83"/>
      <c r="B35" s="80"/>
      <c r="C35" s="12" t="s">
        <v>103</v>
      </c>
      <c r="D35" s="28" t="s">
        <v>104</v>
      </c>
      <c r="E35" s="28" t="s">
        <v>105</v>
      </c>
      <c r="F35" s="20" t="s">
        <v>106</v>
      </c>
      <c r="G35" s="27" t="s">
        <v>92</v>
      </c>
      <c r="H35" s="27" t="s">
        <v>20</v>
      </c>
      <c r="I35" s="18">
        <v>1500</v>
      </c>
      <c r="J35" s="64">
        <f>(814100+733000+18900)/1000</f>
        <v>1566</v>
      </c>
      <c r="K35" s="56">
        <f>(813831.02+733000+18823.83)/1000</f>
        <v>1565.6548500000001</v>
      </c>
      <c r="L35" s="2"/>
      <c r="M35" s="2"/>
      <c r="N35" s="2"/>
    </row>
    <row r="36" spans="1:14" ht="34.35" customHeight="1" x14ac:dyDescent="0.3">
      <c r="A36" s="83"/>
      <c r="B36" s="80"/>
      <c r="C36" s="29" t="s">
        <v>107</v>
      </c>
      <c r="D36" s="22" t="s">
        <v>108</v>
      </c>
      <c r="E36" s="22" t="s">
        <v>109</v>
      </c>
      <c r="F36" s="20" t="s">
        <v>110</v>
      </c>
      <c r="G36" s="17" t="s">
        <v>111</v>
      </c>
      <c r="H36" s="17" t="s">
        <v>20</v>
      </c>
      <c r="I36" s="14">
        <v>150</v>
      </c>
      <c r="J36" s="64">
        <f>(78300+31400)/1000</f>
        <v>109.7</v>
      </c>
      <c r="K36" s="64">
        <f>(78238.23+31268.2)/1000</f>
        <v>109.50642999999999</v>
      </c>
      <c r="L36" s="2"/>
      <c r="M36" s="2"/>
      <c r="N36" s="2"/>
    </row>
    <row r="37" spans="1:14" ht="30.75" customHeight="1" x14ac:dyDescent="0.3">
      <c r="A37" s="83"/>
      <c r="B37" s="80"/>
      <c r="C37" s="29" t="s">
        <v>112</v>
      </c>
      <c r="D37" s="30" t="s">
        <v>113</v>
      </c>
      <c r="E37" s="30" t="s">
        <v>114</v>
      </c>
      <c r="F37" s="37" t="s">
        <v>115</v>
      </c>
      <c r="G37" s="29" t="s">
        <v>35</v>
      </c>
      <c r="H37" s="29" t="s">
        <v>20</v>
      </c>
      <c r="I37" s="34">
        <v>0</v>
      </c>
      <c r="J37" s="62">
        <v>0</v>
      </c>
      <c r="K37" s="62">
        <v>0</v>
      </c>
      <c r="L37" s="2"/>
      <c r="M37" s="2"/>
      <c r="N37" s="2"/>
    </row>
    <row r="38" spans="1:14" ht="66.75" customHeight="1" x14ac:dyDescent="0.3">
      <c r="A38" s="83"/>
      <c r="B38" s="80"/>
      <c r="C38" s="33" t="s">
        <v>116</v>
      </c>
      <c r="D38" s="31" t="s">
        <v>117</v>
      </c>
      <c r="E38" s="31" t="s">
        <v>118</v>
      </c>
      <c r="F38" s="36" t="s">
        <v>119</v>
      </c>
      <c r="G38" s="33" t="s">
        <v>120</v>
      </c>
      <c r="H38" s="33" t="s">
        <v>121</v>
      </c>
      <c r="I38" s="32">
        <v>650</v>
      </c>
      <c r="J38" s="65">
        <f>(810300)/1000</f>
        <v>810.3</v>
      </c>
      <c r="K38" s="65">
        <f>(768705.49)/1000</f>
        <v>768.70548999999994</v>
      </c>
      <c r="L38" s="2"/>
      <c r="M38" s="2"/>
      <c r="N38" s="2"/>
    </row>
    <row r="39" spans="1:14" ht="61.5" customHeight="1" x14ac:dyDescent="0.3">
      <c r="A39" s="83"/>
      <c r="B39" s="80"/>
      <c r="C39" s="17" t="s">
        <v>122</v>
      </c>
      <c r="D39" s="22" t="s">
        <v>123</v>
      </c>
      <c r="E39" s="22" t="s">
        <v>109</v>
      </c>
      <c r="F39" s="20" t="s">
        <v>124</v>
      </c>
      <c r="G39" s="17" t="s">
        <v>35</v>
      </c>
      <c r="H39" s="12" t="s">
        <v>20</v>
      </c>
      <c r="I39" s="14">
        <v>600</v>
      </c>
      <c r="J39" s="64">
        <f>(374500)/1000</f>
        <v>374.5</v>
      </c>
      <c r="K39" s="64">
        <f>(373884)/1000</f>
        <v>373.88400000000001</v>
      </c>
      <c r="L39" s="2"/>
      <c r="M39" s="2"/>
      <c r="N39" s="2"/>
    </row>
    <row r="40" spans="1:14" s="10" customFormat="1" ht="75" customHeight="1" x14ac:dyDescent="0.3">
      <c r="A40" s="83"/>
      <c r="B40" s="80"/>
      <c r="C40" s="17" t="s">
        <v>125</v>
      </c>
      <c r="D40" s="22" t="s">
        <v>126</v>
      </c>
      <c r="E40" s="22" t="s">
        <v>127</v>
      </c>
      <c r="F40" s="20" t="s">
        <v>124</v>
      </c>
      <c r="G40" s="17" t="s">
        <v>65</v>
      </c>
      <c r="H40" s="17" t="s">
        <v>128</v>
      </c>
      <c r="I40" s="14">
        <v>1600</v>
      </c>
      <c r="J40" s="64">
        <f>(10000)/1000</f>
        <v>10</v>
      </c>
      <c r="K40" s="64">
        <f>(9922)/1000</f>
        <v>9.9220000000000006</v>
      </c>
      <c r="L40" s="39"/>
      <c r="M40" s="39"/>
      <c r="N40" s="39"/>
    </row>
    <row r="41" spans="1:14" ht="67.5" customHeight="1" x14ac:dyDescent="0.3">
      <c r="A41" s="83"/>
      <c r="B41" s="80"/>
      <c r="C41" s="17" t="s">
        <v>129</v>
      </c>
      <c r="D41" s="22" t="s">
        <v>130</v>
      </c>
      <c r="E41" s="22" t="s">
        <v>131</v>
      </c>
      <c r="F41" s="20" t="s">
        <v>115</v>
      </c>
      <c r="G41" s="17" t="s">
        <v>35</v>
      </c>
      <c r="H41" s="17" t="s">
        <v>132</v>
      </c>
      <c r="I41" s="14">
        <v>300</v>
      </c>
      <c r="J41" s="64">
        <v>0</v>
      </c>
      <c r="K41" s="64">
        <v>0</v>
      </c>
      <c r="L41" s="2"/>
      <c r="M41" s="2"/>
      <c r="N41" s="2"/>
    </row>
    <row r="42" spans="1:14" ht="44.1" customHeight="1" x14ac:dyDescent="0.3">
      <c r="A42" s="83"/>
      <c r="B42" s="80"/>
      <c r="C42" s="17" t="s">
        <v>133</v>
      </c>
      <c r="D42" s="22" t="s">
        <v>134</v>
      </c>
      <c r="E42" s="22" t="s">
        <v>135</v>
      </c>
      <c r="F42" s="20" t="s">
        <v>115</v>
      </c>
      <c r="G42" s="17" t="s">
        <v>35</v>
      </c>
      <c r="H42" s="12" t="s">
        <v>20</v>
      </c>
      <c r="I42" s="16">
        <v>0</v>
      </c>
      <c r="J42" s="56">
        <v>0</v>
      </c>
      <c r="K42" s="56">
        <v>0</v>
      </c>
      <c r="L42" s="2"/>
      <c r="M42" s="2"/>
      <c r="N42" s="2"/>
    </row>
    <row r="43" spans="1:14" ht="79.5" customHeight="1" x14ac:dyDescent="0.3">
      <c r="A43" s="83"/>
      <c r="B43" s="80"/>
      <c r="C43" s="17" t="s">
        <v>136</v>
      </c>
      <c r="D43" s="22" t="s">
        <v>137</v>
      </c>
      <c r="E43" s="22" t="s">
        <v>138</v>
      </c>
      <c r="F43" s="20" t="s">
        <v>139</v>
      </c>
      <c r="G43" s="17" t="s">
        <v>140</v>
      </c>
      <c r="H43" s="15" t="s">
        <v>141</v>
      </c>
      <c r="I43" s="16">
        <v>0</v>
      </c>
      <c r="J43" s="56">
        <v>72.5</v>
      </c>
      <c r="K43" s="56">
        <f>(68970+3025)/1000</f>
        <v>71.995000000000005</v>
      </c>
      <c r="L43" s="2"/>
      <c r="M43" s="2"/>
      <c r="N43" s="2"/>
    </row>
    <row r="44" spans="1:14" ht="29.25" customHeight="1" x14ac:dyDescent="0.3">
      <c r="A44" s="83"/>
      <c r="B44" s="80"/>
      <c r="C44" s="29" t="s">
        <v>142</v>
      </c>
      <c r="D44" s="30" t="s">
        <v>143</v>
      </c>
      <c r="E44" s="30" t="s">
        <v>144</v>
      </c>
      <c r="F44" s="20" t="s">
        <v>145</v>
      </c>
      <c r="G44" s="17" t="s">
        <v>35</v>
      </c>
      <c r="H44" s="12" t="s">
        <v>20</v>
      </c>
      <c r="I44" s="34">
        <v>1200</v>
      </c>
      <c r="J44" s="61">
        <f>(1000000)/1000</f>
        <v>1000</v>
      </c>
      <c r="K44" s="61">
        <f>(999959.73)/1000</f>
        <v>999.95973000000004</v>
      </c>
      <c r="L44" s="2"/>
      <c r="M44" s="2"/>
      <c r="N44" s="2"/>
    </row>
    <row r="45" spans="1:14" ht="41.85" customHeight="1" x14ac:dyDescent="0.3">
      <c r="A45" s="83"/>
      <c r="B45" s="80"/>
      <c r="C45" s="29" t="s">
        <v>146</v>
      </c>
      <c r="D45" s="22" t="s">
        <v>147</v>
      </c>
      <c r="E45" s="22" t="s">
        <v>148</v>
      </c>
      <c r="F45" s="20" t="s">
        <v>115</v>
      </c>
      <c r="G45" s="17" t="s">
        <v>149</v>
      </c>
      <c r="H45" s="12" t="s">
        <v>150</v>
      </c>
      <c r="I45" s="14">
        <v>2</v>
      </c>
      <c r="J45" s="64">
        <v>0</v>
      </c>
      <c r="K45" s="64">
        <v>0</v>
      </c>
      <c r="L45" s="2"/>
      <c r="M45" s="2"/>
      <c r="N45" s="2"/>
    </row>
    <row r="46" spans="1:14" ht="54" customHeight="1" x14ac:dyDescent="0.3">
      <c r="A46" s="83"/>
      <c r="B46" s="80"/>
      <c r="C46" s="29" t="s">
        <v>151</v>
      </c>
      <c r="D46" s="22" t="s">
        <v>152</v>
      </c>
      <c r="E46" s="22" t="s">
        <v>153</v>
      </c>
      <c r="F46" s="20" t="s">
        <v>154</v>
      </c>
      <c r="G46" s="12" t="s">
        <v>155</v>
      </c>
      <c r="H46" s="12" t="s">
        <v>20</v>
      </c>
      <c r="I46" s="23">
        <v>20</v>
      </c>
      <c r="J46" s="54">
        <v>0</v>
      </c>
      <c r="K46" s="54">
        <v>0</v>
      </c>
      <c r="L46" s="2"/>
      <c r="M46" s="2"/>
      <c r="N46" s="2"/>
    </row>
    <row r="47" spans="1:14" s="10" customFormat="1" ht="47.25" customHeight="1" x14ac:dyDescent="0.3">
      <c r="A47" s="83"/>
      <c r="B47" s="80"/>
      <c r="C47" s="29" t="s">
        <v>156</v>
      </c>
      <c r="D47" s="11" t="s">
        <v>157</v>
      </c>
      <c r="E47" s="11" t="s">
        <v>158</v>
      </c>
      <c r="F47" s="20" t="s">
        <v>159</v>
      </c>
      <c r="G47" s="12" t="s">
        <v>35</v>
      </c>
      <c r="H47" s="12" t="s">
        <v>20</v>
      </c>
      <c r="I47" s="23">
        <v>15</v>
      </c>
      <c r="J47" s="54">
        <f>(15000)/1000</f>
        <v>15</v>
      </c>
      <c r="K47" s="54">
        <f>0</f>
        <v>0</v>
      </c>
      <c r="L47" s="39"/>
      <c r="M47" s="39"/>
      <c r="N47" s="39"/>
    </row>
    <row r="48" spans="1:14" s="10" customFormat="1" ht="53.25" customHeight="1" x14ac:dyDescent="0.3">
      <c r="A48" s="83"/>
      <c r="B48" s="80"/>
      <c r="C48" s="35" t="s">
        <v>160</v>
      </c>
      <c r="D48" s="28" t="s">
        <v>161</v>
      </c>
      <c r="E48" s="28" t="s">
        <v>162</v>
      </c>
      <c r="F48" s="38" t="s">
        <v>163</v>
      </c>
      <c r="G48" s="27" t="s">
        <v>164</v>
      </c>
      <c r="H48" s="27" t="s">
        <v>20</v>
      </c>
      <c r="I48" s="47">
        <v>0</v>
      </c>
      <c r="J48" s="55">
        <v>0</v>
      </c>
      <c r="K48" s="55">
        <v>0</v>
      </c>
      <c r="L48" s="39"/>
      <c r="M48" s="39"/>
      <c r="N48" s="39"/>
    </row>
    <row r="49" spans="1:14" s="10" customFormat="1" ht="127.35" customHeight="1" x14ac:dyDescent="0.3">
      <c r="A49" s="83"/>
      <c r="B49" s="80"/>
      <c r="C49" s="29" t="s">
        <v>165</v>
      </c>
      <c r="D49" s="11" t="s">
        <v>166</v>
      </c>
      <c r="E49" s="11" t="s">
        <v>167</v>
      </c>
      <c r="F49" s="20" t="s">
        <v>163</v>
      </c>
      <c r="G49" s="12" t="s">
        <v>35</v>
      </c>
      <c r="H49" s="12" t="s">
        <v>20</v>
      </c>
      <c r="I49" s="23">
        <v>25</v>
      </c>
      <c r="J49" s="54">
        <v>0</v>
      </c>
      <c r="K49" s="54">
        <v>0</v>
      </c>
      <c r="L49" s="39"/>
      <c r="M49" s="39"/>
      <c r="N49" s="39"/>
    </row>
    <row r="50" spans="1:14" s="10" customFormat="1" ht="53.25" customHeight="1" x14ac:dyDescent="0.3">
      <c r="A50" s="83"/>
      <c r="B50" s="80"/>
      <c r="C50" s="29" t="s">
        <v>168</v>
      </c>
      <c r="D50" s="25" t="s">
        <v>169</v>
      </c>
      <c r="E50" s="25" t="s">
        <v>170</v>
      </c>
      <c r="F50" s="20" t="s">
        <v>159</v>
      </c>
      <c r="G50" s="12" t="s">
        <v>65</v>
      </c>
      <c r="H50" s="12" t="s">
        <v>20</v>
      </c>
      <c r="I50" s="23">
        <v>150</v>
      </c>
      <c r="J50" s="54">
        <f>(44800)/1000</f>
        <v>44.8</v>
      </c>
      <c r="K50" s="54">
        <f>(44770)/1000</f>
        <v>44.77</v>
      </c>
      <c r="L50" s="39"/>
      <c r="M50" s="39"/>
      <c r="N50" s="39"/>
    </row>
    <row r="51" spans="1:14" s="39" customFormat="1" ht="53.25" customHeight="1" x14ac:dyDescent="0.3">
      <c r="A51" s="83"/>
      <c r="B51" s="80"/>
      <c r="C51" s="29" t="s">
        <v>171</v>
      </c>
      <c r="D51" s="40" t="s">
        <v>172</v>
      </c>
      <c r="E51" s="40" t="s">
        <v>173</v>
      </c>
      <c r="F51" s="40" t="s">
        <v>174</v>
      </c>
      <c r="G51" s="40" t="s">
        <v>35</v>
      </c>
      <c r="H51" s="40" t="s">
        <v>175</v>
      </c>
      <c r="I51" s="23">
        <v>12</v>
      </c>
      <c r="J51" s="54">
        <v>0</v>
      </c>
      <c r="K51" s="54">
        <v>0</v>
      </c>
    </row>
    <row r="52" spans="1:14" s="10" customFormat="1" ht="53.25" customHeight="1" x14ac:dyDescent="0.3">
      <c r="A52" s="83"/>
      <c r="B52" s="80"/>
      <c r="C52" s="29" t="s">
        <v>176</v>
      </c>
      <c r="D52" s="25" t="s">
        <v>177</v>
      </c>
      <c r="E52" s="42" t="s">
        <v>178</v>
      </c>
      <c r="F52" s="37" t="s">
        <v>159</v>
      </c>
      <c r="G52" s="21" t="s">
        <v>65</v>
      </c>
      <c r="H52" s="21" t="s">
        <v>175</v>
      </c>
      <c r="I52" s="41">
        <v>25</v>
      </c>
      <c r="J52" s="66">
        <f>(25000)/1000</f>
        <v>25</v>
      </c>
      <c r="K52" s="66">
        <f>(15730)/1000</f>
        <v>15.73</v>
      </c>
      <c r="L52" s="39"/>
      <c r="M52" s="39"/>
      <c r="N52" s="39"/>
    </row>
    <row r="53" spans="1:14" s="10" customFormat="1" ht="53.25" customHeight="1" x14ac:dyDescent="0.3">
      <c r="A53" s="83"/>
      <c r="B53" s="80"/>
      <c r="C53" s="29" t="s">
        <v>179</v>
      </c>
      <c r="D53" s="25" t="s">
        <v>180</v>
      </c>
      <c r="E53" s="42" t="s">
        <v>181</v>
      </c>
      <c r="F53" s="37" t="s">
        <v>174</v>
      </c>
      <c r="G53" s="21" t="s">
        <v>65</v>
      </c>
      <c r="H53" s="43" t="s">
        <v>20</v>
      </c>
      <c r="I53" s="44">
        <v>35</v>
      </c>
      <c r="J53" s="67">
        <f>(6200)/1000</f>
        <v>6.2</v>
      </c>
      <c r="K53" s="67">
        <f>(6225.45)/1000</f>
        <v>6.2254499999999995</v>
      </c>
      <c r="L53" s="39"/>
      <c r="M53" s="39"/>
      <c r="N53" s="39"/>
    </row>
    <row r="54" spans="1:14" s="10" customFormat="1" ht="66" customHeight="1" x14ac:dyDescent="0.3">
      <c r="A54" s="83"/>
      <c r="B54" s="80"/>
      <c r="C54" s="29" t="s">
        <v>182</v>
      </c>
      <c r="D54" s="25" t="s">
        <v>183</v>
      </c>
      <c r="E54" s="42" t="s">
        <v>184</v>
      </c>
      <c r="F54" s="37" t="s">
        <v>174</v>
      </c>
      <c r="G54" s="21" t="s">
        <v>65</v>
      </c>
      <c r="H54" s="46" t="s">
        <v>20</v>
      </c>
      <c r="I54" s="44">
        <v>25</v>
      </c>
      <c r="J54" s="67">
        <f>(19000)/1000</f>
        <v>19</v>
      </c>
      <c r="K54" s="67">
        <f>(18755)/1000</f>
        <v>18.754999999999999</v>
      </c>
      <c r="L54" s="39"/>
      <c r="M54" s="39"/>
      <c r="N54" s="39"/>
    </row>
    <row r="55" spans="1:14" s="10" customFormat="1" ht="53.25" customHeight="1" x14ac:dyDescent="0.3">
      <c r="A55" s="83"/>
      <c r="B55" s="80"/>
      <c r="C55" s="29" t="s">
        <v>185</v>
      </c>
      <c r="D55" s="25" t="s">
        <v>186</v>
      </c>
      <c r="E55" s="45" t="s">
        <v>187</v>
      </c>
      <c r="F55" s="37" t="s">
        <v>91</v>
      </c>
      <c r="G55" s="21" t="s">
        <v>35</v>
      </c>
      <c r="H55" s="46" t="s">
        <v>20</v>
      </c>
      <c r="I55" s="44">
        <v>150</v>
      </c>
      <c r="J55" s="67">
        <v>0</v>
      </c>
      <c r="K55" s="68">
        <v>0</v>
      </c>
      <c r="L55" s="39"/>
      <c r="M55" s="39"/>
      <c r="N55" s="39"/>
    </row>
    <row r="56" spans="1:14" s="10" customFormat="1" ht="66.75" customHeight="1" x14ac:dyDescent="0.3">
      <c r="A56" s="83"/>
      <c r="B56" s="80"/>
      <c r="C56" s="29" t="s">
        <v>188</v>
      </c>
      <c r="D56" s="49" t="s">
        <v>189</v>
      </c>
      <c r="E56" s="45" t="s">
        <v>190</v>
      </c>
      <c r="F56" s="37" t="s">
        <v>191</v>
      </c>
      <c r="G56" s="21" t="s">
        <v>35</v>
      </c>
      <c r="H56" s="46" t="s">
        <v>20</v>
      </c>
      <c r="I56" s="44">
        <v>0</v>
      </c>
      <c r="J56" s="67">
        <f>(53100)/1000</f>
        <v>53.1</v>
      </c>
      <c r="K56" s="68">
        <f>(52852.96)/1000</f>
        <v>52.852959999999996</v>
      </c>
      <c r="L56" s="39"/>
      <c r="M56" s="39"/>
      <c r="N56" s="39"/>
    </row>
    <row r="57" spans="1:14" s="10" customFormat="1" ht="60" customHeight="1" x14ac:dyDescent="0.3">
      <c r="A57" s="83"/>
      <c r="B57" s="80"/>
      <c r="C57" s="29" t="s">
        <v>192</v>
      </c>
      <c r="D57" s="50" t="s">
        <v>193</v>
      </c>
      <c r="E57" s="42" t="s">
        <v>194</v>
      </c>
      <c r="F57" s="37" t="s">
        <v>195</v>
      </c>
      <c r="G57" s="21" t="s">
        <v>35</v>
      </c>
      <c r="H57" s="46" t="s">
        <v>20</v>
      </c>
      <c r="I57" s="44">
        <v>20</v>
      </c>
      <c r="J57" s="67">
        <f>5500/1000</f>
        <v>5.5</v>
      </c>
      <c r="K57" s="68">
        <f>5500/1000</f>
        <v>5.5</v>
      </c>
      <c r="L57" s="39"/>
      <c r="M57" s="39"/>
      <c r="N57" s="39"/>
    </row>
    <row r="58" spans="1:14" s="10" customFormat="1" ht="60" customHeight="1" x14ac:dyDescent="0.3">
      <c r="A58" s="83"/>
      <c r="B58" s="80"/>
      <c r="C58" s="29" t="s">
        <v>196</v>
      </c>
      <c r="D58" s="25" t="s">
        <v>197</v>
      </c>
      <c r="E58" s="42" t="s">
        <v>198</v>
      </c>
      <c r="F58" s="37" t="s">
        <v>195</v>
      </c>
      <c r="G58" s="21" t="s">
        <v>35</v>
      </c>
      <c r="H58" s="46" t="s">
        <v>20</v>
      </c>
      <c r="I58" s="44">
        <v>10</v>
      </c>
      <c r="J58" s="67">
        <v>0</v>
      </c>
      <c r="K58" s="68">
        <v>0</v>
      </c>
      <c r="L58" s="39"/>
      <c r="M58" s="39"/>
      <c r="N58" s="39"/>
    </row>
    <row r="59" spans="1:14" s="10" customFormat="1" ht="60" customHeight="1" x14ac:dyDescent="0.3">
      <c r="A59" s="83"/>
      <c r="B59" s="80"/>
      <c r="C59" s="29" t="s">
        <v>199</v>
      </c>
      <c r="D59" s="25" t="s">
        <v>200</v>
      </c>
      <c r="E59" s="42" t="s">
        <v>201</v>
      </c>
      <c r="F59" s="37" t="s">
        <v>195</v>
      </c>
      <c r="G59" s="21" t="s">
        <v>35</v>
      </c>
      <c r="H59" s="46" t="s">
        <v>20</v>
      </c>
      <c r="I59" s="44">
        <v>10</v>
      </c>
      <c r="J59" s="67">
        <f>(10000)/1000</f>
        <v>10</v>
      </c>
      <c r="K59" s="68">
        <f>(10000)/1000</f>
        <v>10</v>
      </c>
      <c r="L59" s="39"/>
      <c r="M59" s="39"/>
      <c r="N59" s="39"/>
    </row>
    <row r="60" spans="1:14" s="10" customFormat="1" ht="60" customHeight="1" x14ac:dyDescent="0.3">
      <c r="A60" s="83"/>
      <c r="B60" s="80"/>
      <c r="C60" s="29" t="s">
        <v>202</v>
      </c>
      <c r="D60" s="25" t="s">
        <v>203</v>
      </c>
      <c r="E60" s="45" t="s">
        <v>204</v>
      </c>
      <c r="F60" s="37" t="s">
        <v>191</v>
      </c>
      <c r="G60" s="21" t="s">
        <v>35</v>
      </c>
      <c r="H60" s="46" t="s">
        <v>20</v>
      </c>
      <c r="I60" s="44">
        <v>0</v>
      </c>
      <c r="J60" s="67">
        <v>0</v>
      </c>
      <c r="K60" s="68">
        <v>0</v>
      </c>
      <c r="L60" s="39"/>
      <c r="M60" s="39"/>
      <c r="N60" s="39"/>
    </row>
    <row r="61" spans="1:14" ht="12.75" customHeight="1" x14ac:dyDescent="0.3">
      <c r="A61" s="83"/>
      <c r="B61" s="81"/>
      <c r="C61" s="72" t="s">
        <v>205</v>
      </c>
      <c r="D61" s="73"/>
      <c r="E61" s="73"/>
      <c r="F61" s="73"/>
      <c r="G61" s="73"/>
      <c r="H61" s="74"/>
      <c r="I61" s="6">
        <f>SUM(I33:I60)</f>
        <v>6719</v>
      </c>
      <c r="J61" s="69">
        <f t="shared" ref="J61:K61" si="1">SUM(J33:J60)</f>
        <v>4257.4000000000005</v>
      </c>
      <c r="K61" s="69">
        <f t="shared" si="1"/>
        <v>4171.2945899999995</v>
      </c>
      <c r="L61" s="2"/>
      <c r="M61" s="2"/>
      <c r="N61" s="2"/>
    </row>
    <row r="62" spans="1:14" ht="12.75" customHeight="1" x14ac:dyDescent="0.3">
      <c r="A62" s="84"/>
      <c r="B62" s="75" t="s">
        <v>206</v>
      </c>
      <c r="C62" s="76"/>
      <c r="D62" s="76"/>
      <c r="E62" s="76"/>
      <c r="F62" s="76"/>
      <c r="G62" s="76"/>
      <c r="H62" s="77"/>
      <c r="I62" s="7">
        <f>I61+I32</f>
        <v>74502.399999999994</v>
      </c>
      <c r="J62" s="70">
        <f>J61+J32</f>
        <v>74166.60000000002</v>
      </c>
      <c r="K62" s="70">
        <f>K61+K32</f>
        <v>72667.893510000009</v>
      </c>
      <c r="L62" s="2"/>
      <c r="M62" s="2"/>
      <c r="N62" s="2"/>
    </row>
    <row r="63" spans="1:14" ht="12" customHeight="1" x14ac:dyDescent="0.3">
      <c r="A63" s="2"/>
      <c r="B63" s="2"/>
      <c r="C63" s="2"/>
      <c r="D63" s="2"/>
      <c r="E63" s="2"/>
      <c r="F63" s="2"/>
      <c r="G63" s="2"/>
      <c r="H63" s="2"/>
      <c r="I63" s="2"/>
      <c r="J63" s="52"/>
      <c r="K63" s="52"/>
      <c r="L63" s="2"/>
      <c r="M63" s="2"/>
      <c r="N63" s="2"/>
    </row>
    <row r="64" spans="1:14" ht="12" customHeight="1" x14ac:dyDescent="0.3">
      <c r="A64" s="78"/>
      <c r="B64" s="78"/>
      <c r="C64" s="78"/>
      <c r="D64" s="78"/>
      <c r="E64" s="2"/>
      <c r="F64" s="2"/>
      <c r="G64" s="2"/>
      <c r="H64" s="2"/>
      <c r="I64" s="2"/>
      <c r="J64" s="39"/>
      <c r="K64" s="2"/>
      <c r="L64" s="2"/>
      <c r="M64" s="2"/>
      <c r="N64" s="2"/>
    </row>
    <row r="65" spans="1:14" ht="12" customHeight="1" x14ac:dyDescent="0.3">
      <c r="A65" s="2"/>
      <c r="B65" s="2"/>
      <c r="C65" s="2"/>
      <c r="D65" s="2"/>
      <c r="E65" s="2"/>
      <c r="F65" s="2"/>
      <c r="G65" s="2"/>
      <c r="H65" s="2"/>
      <c r="I65" s="2"/>
      <c r="J65" s="2"/>
      <c r="K65" s="2"/>
      <c r="L65" s="2"/>
      <c r="M65" s="2"/>
      <c r="N65" s="2"/>
    </row>
    <row r="66" spans="1:14" ht="12" customHeight="1" x14ac:dyDescent="0.3">
      <c r="A66" s="79"/>
      <c r="B66" s="79"/>
      <c r="C66" s="79"/>
      <c r="D66" s="79"/>
      <c r="E66" s="2"/>
      <c r="F66" s="2"/>
      <c r="G66" s="2"/>
      <c r="H66" s="2"/>
      <c r="I66" s="2"/>
      <c r="J66" s="2"/>
      <c r="K66" s="2"/>
      <c r="L66" s="2"/>
      <c r="M66" s="2"/>
      <c r="N66" s="2"/>
    </row>
    <row r="67" spans="1:14" ht="12" customHeight="1" x14ac:dyDescent="0.3">
      <c r="A67" s="71"/>
      <c r="B67" s="71"/>
      <c r="C67" s="71"/>
      <c r="D67" s="71"/>
      <c r="E67" s="2"/>
      <c r="F67" s="2"/>
      <c r="G67" s="2"/>
      <c r="H67" s="2"/>
      <c r="I67" s="2"/>
      <c r="J67" s="2"/>
      <c r="K67" s="2"/>
      <c r="L67" s="2"/>
      <c r="M67" s="2"/>
      <c r="N67" s="2"/>
    </row>
    <row r="69" spans="1:14" ht="12" customHeight="1" x14ac:dyDescent="0.3">
      <c r="A69" s="79"/>
      <c r="B69" s="79"/>
      <c r="C69" s="79"/>
      <c r="D69" s="79"/>
      <c r="E69" s="2"/>
      <c r="F69" s="2"/>
      <c r="G69" s="2"/>
      <c r="H69" s="2"/>
      <c r="I69" s="2"/>
      <c r="J69" s="2"/>
      <c r="K69" s="2"/>
      <c r="L69" s="2"/>
      <c r="M69" s="2"/>
      <c r="N69" s="2"/>
    </row>
    <row r="70" spans="1:14" ht="12" customHeight="1" x14ac:dyDescent="0.3">
      <c r="A70" s="71"/>
      <c r="B70" s="71"/>
      <c r="C70" s="71"/>
      <c r="D70" s="71"/>
      <c r="E70" s="2"/>
      <c r="F70" s="2"/>
      <c r="G70" s="2"/>
      <c r="H70" s="2"/>
      <c r="I70" s="2"/>
      <c r="J70" s="2"/>
      <c r="K70" s="2"/>
      <c r="L70" s="2"/>
      <c r="M70" s="2"/>
      <c r="N70" s="2"/>
    </row>
    <row r="72" spans="1:14" ht="12" customHeight="1" x14ac:dyDescent="0.3">
      <c r="A72" s="79"/>
      <c r="B72" s="79"/>
      <c r="C72" s="79"/>
      <c r="D72" s="79"/>
      <c r="E72" s="2"/>
      <c r="F72" s="2"/>
      <c r="G72" s="2"/>
      <c r="H72" s="2"/>
      <c r="I72" s="2"/>
      <c r="J72" s="2"/>
      <c r="K72" s="2"/>
      <c r="L72" s="2"/>
      <c r="M72" s="2"/>
      <c r="N72" s="2"/>
    </row>
    <row r="73" spans="1:14" ht="12" customHeight="1" x14ac:dyDescent="0.3">
      <c r="A73" s="71"/>
      <c r="B73" s="71"/>
      <c r="C73" s="71"/>
      <c r="D73" s="71"/>
      <c r="E73" s="2"/>
      <c r="F73" s="2"/>
      <c r="G73" s="2"/>
      <c r="H73" s="2"/>
      <c r="I73" s="2"/>
      <c r="J73" s="2"/>
      <c r="K73" s="2"/>
      <c r="L73" s="2"/>
      <c r="M73" s="2"/>
      <c r="N73" s="2"/>
    </row>
  </sheetData>
  <mergeCells count="36">
    <mergeCell ref="J2:K2"/>
    <mergeCell ref="C4:K5"/>
    <mergeCell ref="J23:J24"/>
    <mergeCell ref="H7:H10"/>
    <mergeCell ref="I7:I9"/>
    <mergeCell ref="J7:J9"/>
    <mergeCell ref="H23:H24"/>
    <mergeCell ref="I23:I24"/>
    <mergeCell ref="E23:E24"/>
    <mergeCell ref="F23:F24"/>
    <mergeCell ref="K23:K24"/>
    <mergeCell ref="K7:K9"/>
    <mergeCell ref="F7:F10"/>
    <mergeCell ref="A7:A10"/>
    <mergeCell ref="B7:B10"/>
    <mergeCell ref="C7:E8"/>
    <mergeCell ref="G7:G10"/>
    <mergeCell ref="C9:C10"/>
    <mergeCell ref="D9:D10"/>
    <mergeCell ref="E9:E10"/>
    <mergeCell ref="A73:D73"/>
    <mergeCell ref="C61:H61"/>
    <mergeCell ref="B62:H62"/>
    <mergeCell ref="A64:D64"/>
    <mergeCell ref="A66:D66"/>
    <mergeCell ref="A67:D67"/>
    <mergeCell ref="A69:D69"/>
    <mergeCell ref="B33:B61"/>
    <mergeCell ref="A70:D70"/>
    <mergeCell ref="A72:D72"/>
    <mergeCell ref="A12:A62"/>
    <mergeCell ref="B12:B32"/>
    <mergeCell ref="C23:C24"/>
    <mergeCell ref="D23:D24"/>
    <mergeCell ref="C32:H32"/>
    <mergeCell ref="G23:G24"/>
  </mergeCells>
  <phoneticPr fontId="15" type="noConversion"/>
  <pageMargins left="0.74803149606299213" right="0.74803149606299213" top="0.98425196850393704" bottom="0.98425196850393704" header="0.51181102362204722" footer="0.51181102362204722"/>
  <pageSetup paperSize="8" scale="66"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Darbalapiai</vt:lpstr>
      </vt:variant>
      <vt:variant>
        <vt:i4>1</vt:i4>
      </vt:variant>
    </vt:vector>
  </HeadingPairs>
  <TitlesOfParts>
    <vt:vector size="1" baseType="lpstr">
      <vt:lpstr>02 Švietimo kokybės ir priei...</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Agnė Aškelianec</dc:creator>
  <cp:keywords/>
  <dc:description/>
  <cp:lastModifiedBy>VRSA\juskon</cp:lastModifiedBy>
  <cp:revision/>
  <cp:lastPrinted>2024-10-14T11:03:55Z</cp:lastPrinted>
  <dcterms:created xsi:type="dcterms:W3CDTF">2017-03-20T14:23:56Z</dcterms:created>
  <dcterms:modified xsi:type="dcterms:W3CDTF">2024-12-23T06:54:28Z</dcterms:modified>
  <cp:category/>
  <cp:contentStatus/>
</cp:coreProperties>
</file>