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A5A962BB-3977-4A6B-8399-DCD0A811AA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 priedas" sheetId="1" r:id="rId1"/>
  </sheets>
  <definedNames>
    <definedName name="_xlnm.Print_Area" localSheetId="0">'3 priedas'!$A$1:$F$63</definedName>
    <definedName name="_xlnm.Print_Titles" localSheetId="0">'3 priedas'!$9:$11</definedName>
  </definedNames>
  <calcPr calcId="191029"/>
</workbook>
</file>

<file path=xl/calcChain.xml><?xml version="1.0" encoding="utf-8"?>
<calcChain xmlns="http://schemas.openxmlformats.org/spreadsheetml/2006/main">
  <c r="C61" i="1" l="1"/>
  <c r="C48" i="1"/>
  <c r="C30" i="1"/>
  <c r="D13" i="1" l="1"/>
  <c r="D30" i="1"/>
  <c r="D47" i="1" l="1"/>
  <c r="D50" i="1" l="1"/>
  <c r="F41" i="1"/>
  <c r="F30" i="1"/>
  <c r="D25" i="1"/>
  <c r="D18" i="1" l="1"/>
  <c r="E16" i="1"/>
  <c r="E50" i="1"/>
  <c r="E18" i="1"/>
  <c r="F13" i="1" l="1"/>
  <c r="F50" i="1"/>
  <c r="D41" i="1" l="1"/>
  <c r="D42" i="1"/>
  <c r="D45" i="1"/>
  <c r="D48" i="1" s="1"/>
  <c r="F45" i="1"/>
  <c r="D38" i="1"/>
  <c r="F38" i="1"/>
  <c r="E38" i="1"/>
  <c r="E31" i="1"/>
  <c r="D31" i="1"/>
  <c r="E30" i="1"/>
  <c r="F25" i="1"/>
  <c r="E25" i="1"/>
  <c r="F31" i="1"/>
  <c r="C32" i="1"/>
  <c r="F21" i="1"/>
  <c r="E21" i="1"/>
  <c r="D21" i="1"/>
  <c r="D16" i="1"/>
  <c r="E17" i="1"/>
  <c r="D17" i="1"/>
  <c r="F16" i="1"/>
  <c r="E13" i="1"/>
  <c r="E48" i="1"/>
  <c r="C46" i="1"/>
  <c r="F48" i="1" l="1"/>
  <c r="C56" i="1"/>
  <c r="C59" i="1"/>
  <c r="C58" i="1"/>
  <c r="C33" i="1"/>
  <c r="C34" i="1"/>
  <c r="C38" i="1" l="1"/>
  <c r="C39" i="1" s="1"/>
  <c r="C18" i="1"/>
  <c r="C17" i="1"/>
  <c r="C16" i="1"/>
  <c r="F19" i="1"/>
  <c r="D23" i="1"/>
  <c r="E23" i="1"/>
  <c r="F23" i="1"/>
  <c r="E28" i="1"/>
  <c r="F28" i="1"/>
  <c r="F36" i="1"/>
  <c r="D39" i="1"/>
  <c r="E39" i="1"/>
  <c r="F39" i="1"/>
  <c r="F60" i="1"/>
  <c r="D60" i="1"/>
  <c r="E60" i="1"/>
  <c r="E19" i="1" l="1"/>
  <c r="D19" i="1"/>
  <c r="E36" i="1" l="1"/>
  <c r="D36" i="1"/>
  <c r="D28" i="1" l="1"/>
  <c r="C28" i="1" s="1"/>
  <c r="E14" i="1" l="1"/>
  <c r="E61" i="1" s="1"/>
  <c r="C21" i="1" l="1"/>
  <c r="C22" i="1"/>
  <c r="F14" i="1"/>
  <c r="F61" i="1" s="1"/>
  <c r="C51" i="1"/>
  <c r="C57" i="1"/>
  <c r="C31" i="1"/>
  <c r="C35" i="1"/>
  <c r="C25" i="1"/>
  <c r="C26" i="1"/>
  <c r="C27" i="1"/>
  <c r="D14" i="1"/>
  <c r="D61" i="1" s="1"/>
  <c r="C13" i="1"/>
  <c r="C41" i="1"/>
  <c r="C42" i="1"/>
  <c r="C43" i="1"/>
  <c r="C44" i="1"/>
  <c r="C45" i="1"/>
  <c r="C47" i="1"/>
  <c r="C50" i="1"/>
  <c r="C52" i="1"/>
  <c r="C53" i="1"/>
  <c r="C54" i="1"/>
  <c r="C55" i="1"/>
  <c r="C36" i="1" l="1"/>
  <c r="C60" i="1"/>
  <c r="C19" i="1"/>
  <c r="C14" i="1"/>
  <c r="C23" i="1"/>
</calcChain>
</file>

<file path=xl/sharedStrings.xml><?xml version="1.0" encoding="utf-8"?>
<sst xmlns="http://schemas.openxmlformats.org/spreadsheetml/2006/main" count="98" uniqueCount="76">
  <si>
    <t>(tūkst. Eur)</t>
  </si>
  <si>
    <t>Eil. 
Nr.</t>
  </si>
  <si>
    <t>Iš jų:</t>
  </si>
  <si>
    <t>I š l a i d o m s</t>
  </si>
  <si>
    <t>Iš viso</t>
  </si>
  <si>
    <t>Iš jų:darbo užmokesčiui</t>
  </si>
  <si>
    <t>Turtui įsigyti</t>
  </si>
  <si>
    <t>Asignavimų valdytojai</t>
  </si>
  <si>
    <t>01. EKONOMINIO KONKURENCINGUMO DIDINIMO PROGRAMA</t>
  </si>
  <si>
    <t>Savivaldybės administracija</t>
  </si>
  <si>
    <t>Iš viso:</t>
  </si>
  <si>
    <t>02. ŠVIETIMO KOKYBĖS IR PRIEINAMUMO DIDINIMO PROGRAMA</t>
  </si>
  <si>
    <t>Pedagoginė psichologinė tarnyba</t>
  </si>
  <si>
    <t>03. SUSISIEKIMO IR GATVIŲ APŠVIETIMO INFRASTRUKTŪROS GERINIMO PROGRAMA</t>
  </si>
  <si>
    <t>Seniūnijos</t>
  </si>
  <si>
    <t>Kontrolės ir audito tarnyba</t>
  </si>
  <si>
    <t>05. SAUGIOS IR ŠVARIOS GYVENAMOSIOS APLINKOS KŪRIMO PROGRAMA</t>
  </si>
  <si>
    <t>Priešgaisrinė tarnyba</t>
  </si>
  <si>
    <t>06. VIEŠŲJŲ SVEIKATOS PASLAUGŲ KOKYBĖS GERINIMO PROGRAMA</t>
  </si>
  <si>
    <t>07. KULTŪROS, SPORTO IR TURIZMO VYSTYMO PROGRAMA</t>
  </si>
  <si>
    <t>Vladislavo Sirokomlės muziejus</t>
  </si>
  <si>
    <t>Vilniaus krašto etnografinis muziejus</t>
  </si>
  <si>
    <t>Nemenčinės daugiafunkcinis kultūros centras</t>
  </si>
  <si>
    <t>Rudaminos daugiafunkcinis kultūros centras</t>
  </si>
  <si>
    <t>08. SOCIALINĖS ATSKIRTIES MAŽINIMO PROGRAMA</t>
  </si>
  <si>
    <t>Juodšilių seniūnijos bendruomenės socialinių paslaugų centras</t>
  </si>
  <si>
    <t>Paberžės socialinės globos namai</t>
  </si>
  <si>
    <t>Nemenčinės neįgaliųjų dienos centras</t>
  </si>
  <si>
    <t>Šeimos ir vaiko krizių centras</t>
  </si>
  <si>
    <t xml:space="preserve"> 1.</t>
  </si>
  <si>
    <t>3.</t>
  </si>
  <si>
    <t>4.</t>
  </si>
  <si>
    <t>5.</t>
  </si>
  <si>
    <t>2.</t>
  </si>
  <si>
    <t>6.</t>
  </si>
  <si>
    <t>Vilniaus rajono socialinių paslaugų centras</t>
  </si>
  <si>
    <t>9.</t>
  </si>
  <si>
    <t>Vilniaus r. šeimos ir vaiko gerovės centras</t>
  </si>
  <si>
    <t>10.</t>
  </si>
  <si>
    <t>Švietimo įstaigos</t>
  </si>
  <si>
    <t>Kuosinės socialinės globos namai</t>
  </si>
  <si>
    <t>Vilniaus rajono savivaldybės</t>
  </si>
  <si>
    <t>3 priedas</t>
  </si>
  <si>
    <t>_________________________________</t>
  </si>
  <si>
    <t>Vilniaus rajono savivaldybės Centrinė biblioteka</t>
  </si>
  <si>
    <t>04. VALDYMO PROGRAMA</t>
  </si>
  <si>
    <t>IŠ VISO PAGAL PROGRAMAS:</t>
  </si>
  <si>
    <t>7.</t>
  </si>
  <si>
    <t>8.</t>
  </si>
  <si>
    <t>Vilniaus rajono sporto centras</t>
  </si>
  <si>
    <t>tarybos 2023 m. vasario   d.</t>
  </si>
  <si>
    <t>sprendimo Nr.  T3-</t>
  </si>
  <si>
    <t xml:space="preserve">VILNIAUS RAJONO SAVIVALDYBĖS 2023 METŲ BIUDŽETO ASIGNAVIMAI PAGAL PROGRAMAS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</si>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</sst>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64" fontId="6" fillId="0" borderId="0" xfId="0" applyNumberFormat="1" applyFont="1"/>
    <xf numFmtId="0" fontId="4" fillId="2" borderId="1" xfId="0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view="pageBreakPreview" topLeftCell="A46" zoomScale="60" zoomScaleNormal="98" workbookViewId="0">
      <selection activeCell="D36" sqref="D36"/>
    </sheetView>
  </sheetViews>
  <sheetFormatPr defaultRowHeight="14.4" x14ac:dyDescent="0.3"/>
  <cols>
    <col min="1" max="1" width="6.21875" style="3" customWidth="1"/>
    <col min="2" max="2" width="43.77734375" style="4" customWidth="1"/>
    <col min="3" max="3" width="11.21875" style="4" customWidth="1"/>
    <col min="4" max="4" width="10.5546875" style="4" customWidth="1"/>
    <col min="5" max="5" width="11.5546875" style="4" customWidth="1"/>
    <col min="6" max="6" width="9.5546875" style="4" bestFit="1" customWidth="1"/>
  </cols>
  <sheetData>
    <row r="1" spans="1:7" s="2" customFormat="1" ht="15.75" customHeight="1" x14ac:dyDescent="0.3">
      <c r="A1" s="6"/>
      <c r="B1" s="7"/>
      <c r="C1" s="7"/>
      <c r="D1" s="32" t="s">
        <v>41</v>
      </c>
      <c r="E1" s="32"/>
      <c r="F1" s="32"/>
    </row>
    <row r="2" spans="1:7" s="2" customFormat="1" ht="15.75" customHeight="1" x14ac:dyDescent="0.3">
      <c r="A2" s="6"/>
      <c r="B2" s="7"/>
      <c r="C2" s="7"/>
      <c r="D2" s="32" t="s">
        <v>50</v>
      </c>
      <c r="E2" s="32"/>
      <c r="F2" s="32"/>
    </row>
    <row r="3" spans="1:7" s="2" customFormat="1" ht="15.75" customHeight="1" x14ac:dyDescent="0.3">
      <c r="A3" s="6"/>
      <c r="B3" s="7"/>
      <c r="C3" s="7"/>
      <c r="D3" s="32" t="s">
        <v>51</v>
      </c>
      <c r="E3" s="32"/>
      <c r="F3" s="32"/>
    </row>
    <row r="4" spans="1:7" s="2" customFormat="1" ht="15.6" x14ac:dyDescent="0.3">
      <c r="A4" s="6"/>
      <c r="B4" s="7"/>
      <c r="C4" s="7"/>
      <c r="D4" s="32" t="s">
        <v>42</v>
      </c>
      <c r="E4" s="32"/>
      <c r="F4" s="32"/>
    </row>
    <row r="5" spans="1:7" s="2" customFormat="1" ht="15.6" x14ac:dyDescent="0.3">
      <c r="A5" s="6"/>
      <c r="B5" s="7"/>
      <c r="C5" s="7"/>
      <c r="D5" s="8"/>
      <c r="E5" s="8"/>
      <c r="F5" s="8"/>
    </row>
    <row r="6" spans="1:7" s="2" customFormat="1" ht="15.6" x14ac:dyDescent="0.3">
      <c r="A6" s="6"/>
      <c r="B6" s="7"/>
      <c r="C6" s="7"/>
      <c r="D6" s="8"/>
      <c r="E6" s="8"/>
      <c r="F6" s="8"/>
    </row>
    <row r="7" spans="1:7" ht="41.25" customHeight="1" x14ac:dyDescent="0.3">
      <c r="A7" s="33" t="s">
        <v>52</v>
      </c>
      <c r="B7" s="33"/>
      <c r="C7" s="33"/>
      <c r="D7" s="33"/>
      <c r="E7" s="33"/>
      <c r="F7" s="33"/>
    </row>
    <row r="8" spans="1:7" ht="15.6" x14ac:dyDescent="0.3">
      <c r="A8" s="22" t="s">
        <v>0</v>
      </c>
      <c r="B8" s="22"/>
      <c r="C8" s="22"/>
      <c r="D8" s="22"/>
      <c r="E8" s="22"/>
      <c r="F8" s="22"/>
      <c r="G8" s="11"/>
    </row>
    <row r="9" spans="1:7" ht="15.6" x14ac:dyDescent="0.3">
      <c r="A9" s="29" t="s">
        <v>1</v>
      </c>
      <c r="B9" s="26" t="s">
        <v>7</v>
      </c>
      <c r="C9" s="26" t="s">
        <v>4</v>
      </c>
      <c r="D9" s="23" t="s">
        <v>2</v>
      </c>
      <c r="E9" s="24"/>
      <c r="F9" s="25"/>
      <c r="G9" s="11"/>
    </row>
    <row r="10" spans="1:7" ht="15.6" x14ac:dyDescent="0.3">
      <c r="A10" s="30"/>
      <c r="B10" s="28"/>
      <c r="C10" s="28"/>
      <c r="D10" s="23" t="s">
        <v>3</v>
      </c>
      <c r="E10" s="25"/>
      <c r="F10" s="26" t="s">
        <v>6</v>
      </c>
      <c r="G10" s="11"/>
    </row>
    <row r="11" spans="1:7" ht="26.4" x14ac:dyDescent="0.3">
      <c r="A11" s="31"/>
      <c r="B11" s="27"/>
      <c r="C11" s="27"/>
      <c r="D11" s="9" t="s">
        <v>4</v>
      </c>
      <c r="E11" s="10" t="s">
        <v>5</v>
      </c>
      <c r="F11" s="27"/>
      <c r="G11" s="11"/>
    </row>
    <row r="12" spans="1:7" s="11" customFormat="1" ht="15.6" x14ac:dyDescent="0.3">
      <c r="A12" s="35" t="s">
        <v>8</v>
      </c>
      <c r="B12" s="36"/>
      <c r="C12" s="36"/>
      <c r="D12" s="36"/>
      <c r="E12" s="36"/>
      <c r="F12" s="37"/>
    </row>
    <row r="13" spans="1:7" ht="15.6" x14ac:dyDescent="0.3">
      <c r="A13" s="12" t="s">
        <v>29</v>
      </c>
      <c r="B13" s="13" t="s">
        <v>9</v>
      </c>
      <c r="C13" s="14">
        <f>D13+F13</f>
        <v>9270.4000000000015</v>
      </c>
      <c r="D13" s="14">
        <f>7605.8+181+151.8+0.1+61.8+25</f>
        <v>8025.5000000000009</v>
      </c>
      <c r="E13" s="14">
        <f>34.5</f>
        <v>34.5</v>
      </c>
      <c r="F13" s="14">
        <f>791+453.9</f>
        <v>1244.9000000000001</v>
      </c>
      <c r="G13" s="15"/>
    </row>
    <row r="14" spans="1:7" ht="15.6" x14ac:dyDescent="0.3">
      <c r="A14" s="12"/>
      <c r="B14" s="16" t="s">
        <v>10</v>
      </c>
      <c r="C14" s="17">
        <f>D14+F14</f>
        <v>9270.4000000000015</v>
      </c>
      <c r="D14" s="17">
        <f>SUM(D13:D13)</f>
        <v>8025.5000000000009</v>
      </c>
      <c r="E14" s="17">
        <f>SUM(E13:E13)</f>
        <v>34.5</v>
      </c>
      <c r="F14" s="17">
        <f>SUM(F13:F13)</f>
        <v>1244.9000000000001</v>
      </c>
      <c r="G14" s="11"/>
    </row>
    <row r="15" spans="1:7" ht="18.75" customHeight="1" x14ac:dyDescent="0.3">
      <c r="A15" s="35" t="s">
        <v>11</v>
      </c>
      <c r="B15" s="36"/>
      <c r="C15" s="36"/>
      <c r="D15" s="36"/>
      <c r="E15" s="36"/>
      <c r="F15" s="37"/>
      <c r="G15" s="11"/>
    </row>
    <row r="16" spans="1:7" ht="15.6" x14ac:dyDescent="0.3">
      <c r="A16" s="12" t="s">
        <v>33</v>
      </c>
      <c r="B16" s="13" t="s">
        <v>39</v>
      </c>
      <c r="C16" s="14">
        <f>D16+F16</f>
        <v>60258.8</v>
      </c>
      <c r="D16" s="14">
        <f>24266.4+100+1142.9+71.4+6.2+34022.6+35</f>
        <v>59644.5</v>
      </c>
      <c r="E16" s="14">
        <f>18322.9+43.8+18.5+6+32791.3+20</f>
        <v>51202.5</v>
      </c>
      <c r="F16" s="14">
        <f>606.6+7.7</f>
        <v>614.30000000000007</v>
      </c>
      <c r="G16" s="11"/>
    </row>
    <row r="17" spans="1:9" ht="15.6" x14ac:dyDescent="0.3">
      <c r="A17" s="12" t="s">
        <v>30</v>
      </c>
      <c r="B17" s="13" t="s">
        <v>12</v>
      </c>
      <c r="C17" s="14">
        <f>D17+F17</f>
        <v>513.1</v>
      </c>
      <c r="D17" s="14">
        <f>75+9+25.9+403.2</f>
        <v>513.1</v>
      </c>
      <c r="E17" s="14">
        <f>53.5+25.5+396.5</f>
        <v>475.5</v>
      </c>
      <c r="F17" s="14">
        <v>0</v>
      </c>
      <c r="G17" s="11"/>
    </row>
    <row r="18" spans="1:9" ht="15.6" x14ac:dyDescent="0.3">
      <c r="A18" s="12" t="s">
        <v>31</v>
      </c>
      <c r="B18" s="13" t="s">
        <v>9</v>
      </c>
      <c r="C18" s="14">
        <f>D18+F18</f>
        <v>9983.2999999999993</v>
      </c>
      <c r="D18" s="14">
        <f>1712.4+24.7+4710.4+575.9-0.1</f>
        <v>7023.2999999999993</v>
      </c>
      <c r="E18" s="14">
        <f>12+23.3+4571.2+16.9</f>
        <v>4623.3999999999996</v>
      </c>
      <c r="F18" s="14">
        <v>2960</v>
      </c>
      <c r="G18" s="11"/>
    </row>
    <row r="19" spans="1:9" ht="15.6" x14ac:dyDescent="0.3">
      <c r="A19" s="12"/>
      <c r="B19" s="16" t="s">
        <v>10</v>
      </c>
      <c r="C19" s="17">
        <f>SUM(C16:C18)</f>
        <v>70755.199999999997</v>
      </c>
      <c r="D19" s="17">
        <f t="shared" ref="D19:F19" si="0">SUM(D16:D18)</f>
        <v>67180.899999999994</v>
      </c>
      <c r="E19" s="17">
        <f t="shared" si="0"/>
        <v>56301.4</v>
      </c>
      <c r="F19" s="17">
        <f t="shared" si="0"/>
        <v>3574.3</v>
      </c>
      <c r="G19" s="11"/>
    </row>
    <row r="20" spans="1:9" ht="15.6" x14ac:dyDescent="0.3">
      <c r="A20" s="35" t="s">
        <v>13</v>
      </c>
      <c r="B20" s="36"/>
      <c r="C20" s="36"/>
      <c r="D20" s="36"/>
      <c r="E20" s="36"/>
      <c r="F20" s="37"/>
      <c r="G20" s="11"/>
    </row>
    <row r="21" spans="1:9" ht="15.6" x14ac:dyDescent="0.3">
      <c r="A21" s="12" t="s">
        <v>32</v>
      </c>
      <c r="B21" s="13" t="s">
        <v>9</v>
      </c>
      <c r="C21" s="14">
        <f>D21+F21</f>
        <v>917</v>
      </c>
      <c r="D21" s="14">
        <f>80.6</f>
        <v>80.599999999999994</v>
      </c>
      <c r="E21" s="14">
        <f>24</f>
        <v>24</v>
      </c>
      <c r="F21" s="14">
        <f>755+81.4</f>
        <v>836.4</v>
      </c>
      <c r="G21" s="11"/>
    </row>
    <row r="22" spans="1:9" ht="15.6" x14ac:dyDescent="0.3">
      <c r="A22" s="12" t="s">
        <v>34</v>
      </c>
      <c r="B22" s="13" t="s">
        <v>14</v>
      </c>
      <c r="C22" s="14">
        <f>D22+F22</f>
        <v>2900</v>
      </c>
      <c r="D22" s="14">
        <v>1889.4</v>
      </c>
      <c r="E22" s="14">
        <v>0</v>
      </c>
      <c r="F22" s="14">
        <v>1010.6</v>
      </c>
      <c r="G22" s="11"/>
      <c r="I22" s="1"/>
    </row>
    <row r="23" spans="1:9" ht="15.6" x14ac:dyDescent="0.3">
      <c r="A23" s="12"/>
      <c r="B23" s="16" t="s">
        <v>10</v>
      </c>
      <c r="C23" s="17">
        <f>SUM(C21:C22)</f>
        <v>3817</v>
      </c>
      <c r="D23" s="17">
        <f t="shared" ref="D23:F23" si="1">SUM(D21:D22)</f>
        <v>1970</v>
      </c>
      <c r="E23" s="17">
        <f t="shared" si="1"/>
        <v>24</v>
      </c>
      <c r="F23" s="17">
        <f t="shared" si="1"/>
        <v>1847</v>
      </c>
      <c r="G23" s="11"/>
    </row>
    <row r="24" spans="1:9" ht="15.75" customHeight="1" x14ac:dyDescent="0.3">
      <c r="A24" s="35" t="s">
        <v>45</v>
      </c>
      <c r="B24" s="36"/>
      <c r="C24" s="36"/>
      <c r="D24" s="36"/>
      <c r="E24" s="36"/>
      <c r="F24" s="37"/>
      <c r="G24" s="11"/>
    </row>
    <row r="25" spans="1:9" ht="15.6" x14ac:dyDescent="0.3">
      <c r="A25" s="12" t="s">
        <v>47</v>
      </c>
      <c r="B25" s="13" t="s">
        <v>9</v>
      </c>
      <c r="C25" s="14">
        <f>D25+F25</f>
        <v>12206.8</v>
      </c>
      <c r="D25" s="14">
        <f>10474.3+509.1+21.4+335</f>
        <v>11339.8</v>
      </c>
      <c r="E25" s="14">
        <f>8243.6+460.8</f>
        <v>8704.4</v>
      </c>
      <c r="F25" s="14">
        <f>801+66</f>
        <v>867</v>
      </c>
      <c r="G25" s="11"/>
    </row>
    <row r="26" spans="1:9" ht="15.6" x14ac:dyDescent="0.3">
      <c r="A26" s="12" t="s">
        <v>48</v>
      </c>
      <c r="B26" s="13" t="s">
        <v>14</v>
      </c>
      <c r="C26" s="14">
        <f>D26+F26</f>
        <v>6018</v>
      </c>
      <c r="D26" s="14">
        <v>5814.5</v>
      </c>
      <c r="E26" s="14">
        <v>4354.8</v>
      </c>
      <c r="F26" s="14">
        <v>203.5</v>
      </c>
      <c r="G26" s="11"/>
      <c r="I26" s="1"/>
    </row>
    <row r="27" spans="1:9" ht="15.6" x14ac:dyDescent="0.3">
      <c r="A27" s="12" t="s">
        <v>36</v>
      </c>
      <c r="B27" s="13" t="s">
        <v>15</v>
      </c>
      <c r="C27" s="14">
        <f>D27+F27</f>
        <v>248.2</v>
      </c>
      <c r="D27" s="14">
        <v>246.2</v>
      </c>
      <c r="E27" s="14">
        <v>233.9</v>
      </c>
      <c r="F27" s="14">
        <v>2</v>
      </c>
      <c r="G27" s="11"/>
    </row>
    <row r="28" spans="1:9" ht="15.6" x14ac:dyDescent="0.3">
      <c r="A28" s="12"/>
      <c r="B28" s="16" t="s">
        <v>10</v>
      </c>
      <c r="C28" s="17">
        <f>D28+F28</f>
        <v>18473</v>
      </c>
      <c r="D28" s="17">
        <f>SUM(D25:D27)</f>
        <v>17400.5</v>
      </c>
      <c r="E28" s="17">
        <f>SUM(E25:E27)</f>
        <v>13293.1</v>
      </c>
      <c r="F28" s="17">
        <f>SUM(F25:F27)</f>
        <v>1072.5</v>
      </c>
      <c r="G28" s="11"/>
    </row>
    <row r="29" spans="1:9" ht="15.6" x14ac:dyDescent="0.3">
      <c r="A29" s="35" t="s">
        <v>16</v>
      </c>
      <c r="B29" s="36"/>
      <c r="C29" s="36"/>
      <c r="D29" s="36"/>
      <c r="E29" s="36"/>
      <c r="F29" s="37"/>
      <c r="G29" s="11"/>
    </row>
    <row r="30" spans="1:9" ht="14.25" customHeight="1" x14ac:dyDescent="0.3">
      <c r="A30" s="12" t="s">
        <v>38</v>
      </c>
      <c r="B30" s="13" t="s">
        <v>9</v>
      </c>
      <c r="C30" s="14">
        <f>D30+F30</f>
        <v>23857.7</v>
      </c>
      <c r="D30" s="14">
        <f>13803.7+104+600+500-25</f>
        <v>14982.7</v>
      </c>
      <c r="E30" s="14">
        <f>4</f>
        <v>4</v>
      </c>
      <c r="F30" s="14">
        <f>6075+2800</f>
        <v>8875</v>
      </c>
      <c r="G30" s="11"/>
    </row>
    <row r="31" spans="1:9" ht="15.6" x14ac:dyDescent="0.3">
      <c r="A31" s="12" t="s">
        <v>53</v>
      </c>
      <c r="B31" s="13" t="s">
        <v>17</v>
      </c>
      <c r="C31" s="14">
        <f>D31+F31</f>
        <v>1834.6</v>
      </c>
      <c r="D31" s="14">
        <f>530.2+1234.6</f>
        <v>1764.8</v>
      </c>
      <c r="E31" s="14">
        <f>275.2+1172</f>
        <v>1447.2</v>
      </c>
      <c r="F31" s="14">
        <f>69.8</f>
        <v>69.8</v>
      </c>
      <c r="G31" s="11"/>
    </row>
    <row r="32" spans="1:9" ht="15.6" x14ac:dyDescent="0.3">
      <c r="A32" s="12" t="s">
        <v>54</v>
      </c>
      <c r="B32" s="13" t="s">
        <v>20</v>
      </c>
      <c r="C32" s="14">
        <f>D32+F32</f>
        <v>5</v>
      </c>
      <c r="D32" s="14">
        <v>0</v>
      </c>
      <c r="E32" s="14">
        <v>0</v>
      </c>
      <c r="F32" s="14">
        <v>5</v>
      </c>
      <c r="G32" s="11"/>
    </row>
    <row r="33" spans="1:7" ht="15.6" x14ac:dyDescent="0.3">
      <c r="A33" s="12" t="s">
        <v>55</v>
      </c>
      <c r="B33" s="13" t="s">
        <v>23</v>
      </c>
      <c r="C33" s="14">
        <f t="shared" ref="C33:C34" si="2">D33+F33</f>
        <v>35</v>
      </c>
      <c r="D33" s="14">
        <v>0</v>
      </c>
      <c r="E33" s="14">
        <v>0</v>
      </c>
      <c r="F33" s="14">
        <v>35</v>
      </c>
      <c r="G33" s="11"/>
    </row>
    <row r="34" spans="1:7" ht="15.6" x14ac:dyDescent="0.3">
      <c r="A34" s="12" t="s">
        <v>56</v>
      </c>
      <c r="B34" s="13" t="s">
        <v>39</v>
      </c>
      <c r="C34" s="14">
        <f t="shared" si="2"/>
        <v>10</v>
      </c>
      <c r="D34" s="14">
        <v>0</v>
      </c>
      <c r="E34" s="14">
        <v>0</v>
      </c>
      <c r="F34" s="14">
        <v>10</v>
      </c>
      <c r="G34" s="11"/>
    </row>
    <row r="35" spans="1:7" ht="15.6" x14ac:dyDescent="0.3">
      <c r="A35" s="12" t="s">
        <v>57</v>
      </c>
      <c r="B35" s="13" t="s">
        <v>14</v>
      </c>
      <c r="C35" s="14">
        <f>D35+F35</f>
        <v>9585.2999999999993</v>
      </c>
      <c r="D35" s="14">
        <v>4951.2</v>
      </c>
      <c r="E35" s="14">
        <v>1506.3</v>
      </c>
      <c r="F35" s="14">
        <v>4634.1000000000004</v>
      </c>
      <c r="G35" s="11"/>
    </row>
    <row r="36" spans="1:7" ht="15.6" x14ac:dyDescent="0.3">
      <c r="A36" s="12"/>
      <c r="B36" s="16" t="s">
        <v>10</v>
      </c>
      <c r="C36" s="17">
        <f>SUM(C30:C35)</f>
        <v>35327.599999999999</v>
      </c>
      <c r="D36" s="17">
        <f t="shared" ref="D36:F36" si="3">SUM(D30:D35)</f>
        <v>21698.7</v>
      </c>
      <c r="E36" s="17">
        <f t="shared" si="3"/>
        <v>2957.5</v>
      </c>
      <c r="F36" s="17">
        <f t="shared" si="3"/>
        <v>13628.9</v>
      </c>
      <c r="G36" s="11"/>
    </row>
    <row r="37" spans="1:7" ht="15.75" customHeight="1" x14ac:dyDescent="0.3">
      <c r="A37" s="35" t="s">
        <v>18</v>
      </c>
      <c r="B37" s="36"/>
      <c r="C37" s="36"/>
      <c r="D37" s="36"/>
      <c r="E37" s="36"/>
      <c r="F37" s="37"/>
      <c r="G37" s="11"/>
    </row>
    <row r="38" spans="1:7" ht="15.6" x14ac:dyDescent="0.3">
      <c r="A38" s="12" t="s">
        <v>58</v>
      </c>
      <c r="B38" s="13" t="s">
        <v>9</v>
      </c>
      <c r="C38" s="14">
        <f>D38+F38</f>
        <v>2409.9999999999995</v>
      </c>
      <c r="D38" s="14">
        <f>984.4+1356.3+10.6</f>
        <v>2351.2999999999997</v>
      </c>
      <c r="E38" s="14">
        <f>4+1096.7</f>
        <v>1100.7</v>
      </c>
      <c r="F38" s="14">
        <f>58.7</f>
        <v>58.7</v>
      </c>
      <c r="G38" s="11"/>
    </row>
    <row r="39" spans="1:7" ht="15.6" x14ac:dyDescent="0.3">
      <c r="A39" s="12"/>
      <c r="B39" s="16" t="s">
        <v>10</v>
      </c>
      <c r="C39" s="17">
        <f>SUM(C38:C38)</f>
        <v>2409.9999999999995</v>
      </c>
      <c r="D39" s="17">
        <f>SUM(D38:D38)</f>
        <v>2351.2999999999997</v>
      </c>
      <c r="E39" s="17">
        <f>SUM(E38:E38)</f>
        <v>1100.7</v>
      </c>
      <c r="F39" s="17">
        <f>SUM(F38:F38)</f>
        <v>58.7</v>
      </c>
      <c r="G39" s="11"/>
    </row>
    <row r="40" spans="1:7" ht="15.75" customHeight="1" x14ac:dyDescent="0.3">
      <c r="A40" s="35" t="s">
        <v>19</v>
      </c>
      <c r="B40" s="36"/>
      <c r="C40" s="36"/>
      <c r="D40" s="36"/>
      <c r="E40" s="36"/>
      <c r="F40" s="37"/>
      <c r="G40" s="11"/>
    </row>
    <row r="41" spans="1:7" ht="15.6" x14ac:dyDescent="0.3">
      <c r="A41" s="12" t="s">
        <v>59</v>
      </c>
      <c r="B41" s="13" t="s">
        <v>9</v>
      </c>
      <c r="C41" s="14">
        <f t="shared" ref="C41:C47" si="4">D41+F41</f>
        <v>3460.6</v>
      </c>
      <c r="D41" s="14">
        <f>631</f>
        <v>631</v>
      </c>
      <c r="E41" s="14">
        <v>4</v>
      </c>
      <c r="F41" s="14">
        <f>1870+2.3+957.3</f>
        <v>2829.6</v>
      </c>
      <c r="G41" s="11"/>
    </row>
    <row r="42" spans="1:7" ht="15.6" x14ac:dyDescent="0.3">
      <c r="A42" s="12" t="s">
        <v>60</v>
      </c>
      <c r="B42" s="13" t="s">
        <v>20</v>
      </c>
      <c r="C42" s="14">
        <f t="shared" si="4"/>
        <v>342.4</v>
      </c>
      <c r="D42" s="14">
        <f>3+320.4</f>
        <v>323.39999999999998</v>
      </c>
      <c r="E42" s="14">
        <v>248.8</v>
      </c>
      <c r="F42" s="14">
        <v>19</v>
      </c>
      <c r="G42" s="11"/>
    </row>
    <row r="43" spans="1:7" ht="15.6" x14ac:dyDescent="0.3">
      <c r="A43" s="12" t="s">
        <v>61</v>
      </c>
      <c r="B43" s="13" t="s">
        <v>21</v>
      </c>
      <c r="C43" s="14">
        <f t="shared" si="4"/>
        <v>701.3</v>
      </c>
      <c r="D43" s="14">
        <v>698.9</v>
      </c>
      <c r="E43" s="14">
        <v>542.9</v>
      </c>
      <c r="F43" s="14">
        <v>2.4</v>
      </c>
      <c r="G43" s="11"/>
    </row>
    <row r="44" spans="1:7" ht="15.6" x14ac:dyDescent="0.3">
      <c r="A44" s="12" t="s">
        <v>62</v>
      </c>
      <c r="B44" s="13" t="s">
        <v>22</v>
      </c>
      <c r="C44" s="14">
        <f t="shared" si="4"/>
        <v>2273.6</v>
      </c>
      <c r="D44" s="14">
        <v>1552.8</v>
      </c>
      <c r="E44" s="14">
        <v>1050</v>
      </c>
      <c r="F44" s="14">
        <v>720.8</v>
      </c>
      <c r="G44" s="11"/>
    </row>
    <row r="45" spans="1:7" ht="15.6" x14ac:dyDescent="0.3">
      <c r="A45" s="12" t="s">
        <v>63</v>
      </c>
      <c r="B45" s="13" t="s">
        <v>23</v>
      </c>
      <c r="C45" s="14">
        <f t="shared" si="4"/>
        <v>1822.8</v>
      </c>
      <c r="D45" s="14">
        <f>1687+20</f>
        <v>1707</v>
      </c>
      <c r="E45" s="14">
        <v>1260</v>
      </c>
      <c r="F45" s="14">
        <f>95.8+20</f>
        <v>115.8</v>
      </c>
      <c r="G45" s="11"/>
    </row>
    <row r="46" spans="1:7" ht="15.6" x14ac:dyDescent="0.3">
      <c r="A46" s="12" t="s">
        <v>64</v>
      </c>
      <c r="B46" s="13" t="s">
        <v>49</v>
      </c>
      <c r="C46" s="14">
        <f t="shared" si="4"/>
        <v>500</v>
      </c>
      <c r="D46" s="14">
        <v>453</v>
      </c>
      <c r="E46" s="14">
        <v>294.7</v>
      </c>
      <c r="F46" s="14">
        <v>47</v>
      </c>
      <c r="G46" s="11"/>
    </row>
    <row r="47" spans="1:7" ht="31.2" x14ac:dyDescent="0.3">
      <c r="A47" s="12" t="s">
        <v>65</v>
      </c>
      <c r="B47" s="13" t="s">
        <v>44</v>
      </c>
      <c r="C47" s="14">
        <f t="shared" si="4"/>
        <v>1850.1</v>
      </c>
      <c r="D47" s="14">
        <f>1715.4+116.6+0.1</f>
        <v>1832.1</v>
      </c>
      <c r="E47" s="14">
        <v>1415</v>
      </c>
      <c r="F47" s="14">
        <v>18</v>
      </c>
      <c r="G47" s="11"/>
    </row>
    <row r="48" spans="1:7" ht="15.6" x14ac:dyDescent="0.3">
      <c r="A48" s="12"/>
      <c r="B48" s="16" t="s">
        <v>10</v>
      </c>
      <c r="C48" s="17">
        <f>SUM(C41:C47)</f>
        <v>10950.8</v>
      </c>
      <c r="D48" s="17">
        <f t="shared" ref="D48:F48" si="5">SUM(D41:D47)</f>
        <v>7198.2000000000007</v>
      </c>
      <c r="E48" s="17">
        <f t="shared" si="5"/>
        <v>4815.3999999999996</v>
      </c>
      <c r="F48" s="17">
        <f t="shared" si="5"/>
        <v>3752.6000000000004</v>
      </c>
      <c r="G48" s="11"/>
    </row>
    <row r="49" spans="1:7" ht="15.6" customHeight="1" x14ac:dyDescent="0.3">
      <c r="A49" s="35" t="s">
        <v>24</v>
      </c>
      <c r="B49" s="36"/>
      <c r="C49" s="36"/>
      <c r="D49" s="36"/>
      <c r="E49" s="36"/>
      <c r="F49" s="37"/>
      <c r="G49" s="11"/>
    </row>
    <row r="50" spans="1:7" ht="15.6" x14ac:dyDescent="0.3">
      <c r="A50" s="12" t="s">
        <v>66</v>
      </c>
      <c r="B50" s="13" t="s">
        <v>9</v>
      </c>
      <c r="C50" s="14">
        <f t="shared" ref="C50:C57" si="6">D50+F50</f>
        <v>13656.900000000001</v>
      </c>
      <c r="D50" s="14">
        <f>9315.2+2392.1+32.3+651.2+500</f>
        <v>12890.800000000001</v>
      </c>
      <c r="E50" s="14">
        <f>26.5+228+31+13.1</f>
        <v>298.60000000000002</v>
      </c>
      <c r="F50" s="14">
        <f>766.1</f>
        <v>766.1</v>
      </c>
      <c r="G50" s="11"/>
    </row>
    <row r="51" spans="1:7" ht="31.2" x14ac:dyDescent="0.3">
      <c r="A51" s="18" t="s">
        <v>67</v>
      </c>
      <c r="B51" s="13" t="s">
        <v>25</v>
      </c>
      <c r="C51" s="19">
        <f t="shared" si="6"/>
        <v>948.19999999999993</v>
      </c>
      <c r="D51" s="19">
        <v>939.8</v>
      </c>
      <c r="E51" s="19">
        <v>886.9</v>
      </c>
      <c r="F51" s="19">
        <v>8.4</v>
      </c>
      <c r="G51" s="11"/>
    </row>
    <row r="52" spans="1:7" ht="15.6" x14ac:dyDescent="0.3">
      <c r="A52" s="12" t="s">
        <v>68</v>
      </c>
      <c r="B52" s="13" t="s">
        <v>26</v>
      </c>
      <c r="C52" s="19">
        <f t="shared" si="6"/>
        <v>852.6</v>
      </c>
      <c r="D52" s="19">
        <v>852.6</v>
      </c>
      <c r="E52" s="19">
        <v>468.9</v>
      </c>
      <c r="F52" s="19">
        <v>0</v>
      </c>
      <c r="G52" s="11"/>
    </row>
    <row r="53" spans="1:7" ht="15.6" x14ac:dyDescent="0.3">
      <c r="A53" s="12" t="s">
        <v>69</v>
      </c>
      <c r="B53" s="13" t="s">
        <v>37</v>
      </c>
      <c r="C53" s="19">
        <f t="shared" si="6"/>
        <v>1219.8</v>
      </c>
      <c r="D53" s="19">
        <v>1212.7</v>
      </c>
      <c r="E53" s="19">
        <v>1000</v>
      </c>
      <c r="F53" s="19">
        <v>7.1</v>
      </c>
      <c r="G53" s="11"/>
    </row>
    <row r="54" spans="1:7" ht="15.6" x14ac:dyDescent="0.3">
      <c r="A54" s="12" t="s">
        <v>70</v>
      </c>
      <c r="B54" s="13" t="s">
        <v>27</v>
      </c>
      <c r="C54" s="19">
        <f t="shared" si="6"/>
        <v>320.10000000000002</v>
      </c>
      <c r="D54" s="19">
        <v>320.10000000000002</v>
      </c>
      <c r="E54" s="19">
        <v>275</v>
      </c>
      <c r="F54" s="19">
        <v>0</v>
      </c>
      <c r="G54" s="11"/>
    </row>
    <row r="55" spans="1:7" ht="15.6" x14ac:dyDescent="0.3">
      <c r="A55" s="12" t="s">
        <v>71</v>
      </c>
      <c r="B55" s="13" t="s">
        <v>28</v>
      </c>
      <c r="C55" s="19">
        <f t="shared" si="6"/>
        <v>904.8</v>
      </c>
      <c r="D55" s="19">
        <v>904.8</v>
      </c>
      <c r="E55" s="19">
        <v>777.4</v>
      </c>
      <c r="F55" s="19">
        <v>0</v>
      </c>
      <c r="G55" s="11"/>
    </row>
    <row r="56" spans="1:7" ht="15.6" x14ac:dyDescent="0.3">
      <c r="A56" s="12" t="s">
        <v>72</v>
      </c>
      <c r="B56" s="13" t="s">
        <v>14</v>
      </c>
      <c r="C56" s="19">
        <f>D56+F56</f>
        <v>638.79999999999995</v>
      </c>
      <c r="D56" s="19">
        <v>638.79999999999995</v>
      </c>
      <c r="E56" s="19">
        <v>626.4</v>
      </c>
      <c r="F56" s="19">
        <v>0</v>
      </c>
      <c r="G56" s="11"/>
    </row>
    <row r="57" spans="1:7" ht="15.6" x14ac:dyDescent="0.3">
      <c r="A57" s="12" t="s">
        <v>73</v>
      </c>
      <c r="B57" s="13" t="s">
        <v>35</v>
      </c>
      <c r="C57" s="19">
        <f t="shared" si="6"/>
        <v>1696.3</v>
      </c>
      <c r="D57" s="19">
        <v>1696.3</v>
      </c>
      <c r="E57" s="19">
        <v>1482</v>
      </c>
      <c r="F57" s="19">
        <v>0</v>
      </c>
      <c r="G57" s="11"/>
    </row>
    <row r="58" spans="1:7" ht="15.6" x14ac:dyDescent="0.3">
      <c r="A58" s="12" t="s">
        <v>74</v>
      </c>
      <c r="B58" s="13" t="s">
        <v>39</v>
      </c>
      <c r="C58" s="19">
        <f>D58+F58</f>
        <v>1200</v>
      </c>
      <c r="D58" s="19">
        <v>1200</v>
      </c>
      <c r="E58" s="19">
        <v>0</v>
      </c>
      <c r="F58" s="19">
        <v>0</v>
      </c>
      <c r="G58" s="11"/>
    </row>
    <row r="59" spans="1:7" ht="15.6" x14ac:dyDescent="0.3">
      <c r="A59" s="12" t="s">
        <v>75</v>
      </c>
      <c r="B59" s="13" t="s">
        <v>40</v>
      </c>
      <c r="C59" s="19">
        <f>D59+F59</f>
        <v>513.1</v>
      </c>
      <c r="D59" s="19">
        <v>493.1</v>
      </c>
      <c r="E59" s="19">
        <v>456.3</v>
      </c>
      <c r="F59" s="19">
        <v>20</v>
      </c>
      <c r="G59" s="11"/>
    </row>
    <row r="60" spans="1:7" ht="15.6" x14ac:dyDescent="0.3">
      <c r="A60" s="12"/>
      <c r="B60" s="16" t="s">
        <v>10</v>
      </c>
      <c r="C60" s="17">
        <f>SUM(C50:C59)</f>
        <v>21950.6</v>
      </c>
      <c r="D60" s="17">
        <f>SUM(D50:D59)</f>
        <v>21149</v>
      </c>
      <c r="E60" s="17">
        <f>SUM(E50:E59)</f>
        <v>6271.5</v>
      </c>
      <c r="F60" s="17">
        <f>SUM(F50:F59)</f>
        <v>801.6</v>
      </c>
      <c r="G60" s="11"/>
    </row>
    <row r="61" spans="1:7" ht="15.6" x14ac:dyDescent="0.3">
      <c r="A61" s="12"/>
      <c r="B61" s="20" t="s">
        <v>46</v>
      </c>
      <c r="C61" s="17">
        <f>C14+C19+C23+C28+C36+C39+C48+C60</f>
        <v>172954.6</v>
      </c>
      <c r="D61" s="17">
        <f>D14+D19+D23+D28+D36+D39+D48+D60</f>
        <v>146974.09999999998</v>
      </c>
      <c r="E61" s="17">
        <f>E14+E19+E23+E28+E36+E39+E48+E60</f>
        <v>84798.099999999991</v>
      </c>
      <c r="F61" s="17">
        <f>F14+F19+F23+F28+F36+F39+F48+F60</f>
        <v>25980.5</v>
      </c>
      <c r="G61" s="11"/>
    </row>
    <row r="62" spans="1:7" x14ac:dyDescent="0.3">
      <c r="A62" s="34" t="s">
        <v>43</v>
      </c>
      <c r="B62" s="34"/>
      <c r="C62" s="34"/>
      <c r="D62" s="34"/>
      <c r="E62" s="34"/>
      <c r="F62" s="34"/>
      <c r="G62" s="11"/>
    </row>
    <row r="63" spans="1:7" x14ac:dyDescent="0.3">
      <c r="A63" s="21"/>
      <c r="B63" s="11"/>
      <c r="C63" s="11"/>
      <c r="D63" s="11"/>
      <c r="E63" s="11"/>
      <c r="F63" s="11"/>
      <c r="G63" s="11"/>
    </row>
    <row r="64" spans="1:7" x14ac:dyDescent="0.3">
      <c r="A64" s="21"/>
      <c r="B64" s="11"/>
      <c r="C64" s="11"/>
      <c r="D64" s="11"/>
      <c r="E64" s="11"/>
      <c r="F64" s="11"/>
      <c r="G64" s="11"/>
    </row>
    <row r="65" spans="3:6" x14ac:dyDescent="0.3">
      <c r="C65" s="5"/>
      <c r="D65" s="5"/>
      <c r="E65" s="5"/>
      <c r="F65" s="5"/>
    </row>
    <row r="66" spans="3:6" x14ac:dyDescent="0.3">
      <c r="C66" s="5"/>
      <c r="D66" s="5"/>
      <c r="E66" s="5"/>
      <c r="F66" s="5"/>
    </row>
  </sheetData>
  <mergeCells count="21">
    <mergeCell ref="A62:F62"/>
    <mergeCell ref="A12:F12"/>
    <mergeCell ref="A24:F24"/>
    <mergeCell ref="A20:F20"/>
    <mergeCell ref="A29:F29"/>
    <mergeCell ref="A37:F37"/>
    <mergeCell ref="A40:F40"/>
    <mergeCell ref="A49:F49"/>
    <mergeCell ref="A15:F15"/>
    <mergeCell ref="D1:F1"/>
    <mergeCell ref="D2:F2"/>
    <mergeCell ref="D3:F3"/>
    <mergeCell ref="D4:F4"/>
    <mergeCell ref="A7:F7"/>
    <mergeCell ref="A8:F8"/>
    <mergeCell ref="D9:F9"/>
    <mergeCell ref="D10:E10"/>
    <mergeCell ref="F10:F11"/>
    <mergeCell ref="C9:C11"/>
    <mergeCell ref="A9:A11"/>
    <mergeCell ref="B9:B11"/>
  </mergeCells>
  <phoneticPr fontId="0" type="noConversion"/>
  <pageMargins left="1.1811023622047245" right="0.39370078740157483" top="0.78740157480314965" bottom="0.78740157480314965" header="0.31496062992125984" footer="0.31496062992125984"/>
  <pageSetup paperSize="9" scale="83" orientation="portrait" r:id="rId1"/>
  <headerFooter differentFirst="1">
    <oddHeader>&amp;C&amp;P</oddHeader>
  </headerFooter>
  <rowBreaks count="1" manualBreakCount="1">
    <brk id="4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3 priedas</vt:lpstr>
      <vt:lpstr>'3 priedas'!Print_Area</vt:lpstr>
      <vt:lpstr>'3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Marina Symonovič</cp:lastModifiedBy>
  <cp:lastPrinted>2022-02-11T11:12:48Z</cp:lastPrinted>
  <dcterms:created xsi:type="dcterms:W3CDTF">2016-10-04T05:11:16Z</dcterms:created>
  <dcterms:modified xsi:type="dcterms:W3CDTF">2023-01-20T15:20:08Z</dcterms:modified>
</cp:coreProperties>
</file>