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l\Desktop\informacija VKC\"/>
    </mc:Choice>
  </mc:AlternateContent>
  <xr:revisionPtr revIDLastSave="0" documentId="8_{8390D333-BA5D-4FFC-AD66-BA44B1AD7427}" xr6:coauthVersionLast="46" xr6:coauthVersionMax="46" xr10:uidLastSave="{00000000-0000-0000-0000-000000000000}"/>
  <bookViews>
    <workbookView xWindow="7200" yWindow="4350" windowWidth="21600" windowHeight="1125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91028"/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 xr:uid="{460E47D2-E481-442C-9AD4-7B7B728310F9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 xr:uid="{A9103A8D-ADE3-43D0-AEFD-D5E4521333EC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 xr:uid="{00000000-0006-0000-0000-00001C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 xr:uid="{B63712A4-59BE-47D3-8307-4FFEAAC01F5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 xr:uid="{6F6A1A96-30AF-4501-AF8F-48A4D4BA11A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 xr:uid="{E12905E6-8C9A-4DFE-A6CD-A26CCBF92EC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 xr:uid="{92CF30A3-1802-437F-A3E3-1126EEB7D4A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 xr:uid="{5B6548E8-F543-48F7-B241-D205FA2647DF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 xr:uid="{2C29206C-430F-4620-BDDF-02737C36A5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 xr:uid="{E0804523-9A05-4383-9BEB-24A0F035D6C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 xr:uid="{D014D4CF-2EF6-4FE4-BBD9-30FF17460FE5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 xr:uid="{7F2B4BCA-D479-4D6F-84F4-97921A34D8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 xr:uid="{39E874BE-2E01-4C61-A0C7-F39FB95DD60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 xr:uid="{7BD641CD-7190-4379-97B9-C09EE917419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 xr:uid="{2C3B81A9-09CE-44CF-AFEE-35708D6A57F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 xr:uid="{F1411F75-77AF-4AB4-B702-366D744B01B6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A13C5635-800C-4223-9571-6D5C2F4768E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69CF2CE6-9833-4B1F-ABD5-4016E67CE52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6B39954B-D660-4565-9F33-F8ED5D658CB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E139BC00-CE2D-49A8-8179-BEDD21D839F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7F7F02DE-8EE1-42F0-85B0-C23EE9F52784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C5679CD3-1434-43E2-B5D5-C484B6394D3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83EF74BA-36BB-42CD-B744-2AA22533B24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E57C4774-8203-4596-B2D0-6DC9F8D0BB6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13E23346-E3AE-4770-B2B4-23744E6CE4C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2F3DD720-AD7E-4AD5-9523-799ACFFBD6D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C670ADD7-454F-480A-9FE1-214C0918CD0D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23472966-AC8C-4FF9-BE87-26811582A4D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357DB85D-D70B-45FE-8C45-E96759EC6EE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<sst xmlns="http://schemas.openxmlformats.org/spreadsheetml/2006/main" count="975" uniqueCount="480">
  <si>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</si>
  <si>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</si>
  <si>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</si>
  <si>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</si>
  <si>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</si>
  <si>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</si>
  <si>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</si>
  <si>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</si>
  <si>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</si>
  <si>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</si>
  <si>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</si>
  <si>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</si>
  <si>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</si>
  <si>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</si>
  <si>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</si>
  <si>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</si>
  <si>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</si>
  <si>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</si>
  <si>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</si>
  <si>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</si>
  <si>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</si>
  <si>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</si>
  <si>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</si>
  <si>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</si>
  <si>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</si>
  <si>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</si>
  <si>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</si>
  <si>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</si>
  <si>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</si>
  <si>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</si>
  <si>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</si>
  <si>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</si>
  <si>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</si>
  <si>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</si>
  <si>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</si>
  <si>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</si>
  <si>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</si>
  <si>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</si>
  <si>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</si>
  <si>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</si>
  <si>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</si>
  <si>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</si>
  <si>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</si>
  <si>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</si>
  <si>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</si>
  <si>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</si>
  <si>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</si>
  <si>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</si>
  <si>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</si>
  <si>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</si>
  <si>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</si>
  <si>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</si>
  <si>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</si>
  <si>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</si>
  <si>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</si>
  <si>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</si>
  <si>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</si>
  <si>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</si>
  <si>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</si>
  <si>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</si>
  <si>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</si>
  <si>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</si>
  <si>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</si>
  <si>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</si>
  <si>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</si>
  <si>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</si>
  <si>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</si>
  <si>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</si>
  <si>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</si>
  <si>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</si>
  <si>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</si>
  <si>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</si>
  <si>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</si>
  <si>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</si>
  <si>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</si>
  <si>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</si>
  <si>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</si>
  <si>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</si>
  <si>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</si>
  <si>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</si>
  <si>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</si>
  <si>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</si>
  <si>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</si>
  <si>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</si>
  <si>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</si>
  <si>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</si>
  <si>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</si>
  <si>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</si>
  <si>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</si>
  <si>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</si>
  <si>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</si>
  <si>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</si>
  <si>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</si>
  <si>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</si>
  <si>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</si>
  <si>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</si>
  <si>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</si>
  <si>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</si>
  <si>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</si>
  <si>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</si>
  <si>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</si>
  <si>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</si>
  <si>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</si>
  <si>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</si>
  <si>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</si>
  <si>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</si>
  <si>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</si>
  <si>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</si>
  <si>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</si>
  <si>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</si>
  <si>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</si>
  <si>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</si>
  <si>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</si>
  <si>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</si>
  <si>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</si>
  <si>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</si>
  <si>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</si>
  <si>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</si>
  <si>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</si>
  <si>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</si>
  <si>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</si>
  <si>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</si>
  <si>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</si>
  <si>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</si>
  <si>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</si>
  <si>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</si>
  <si>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</si>
  <si>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</si>
  <si>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</si>
  <si>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</si>
  <si>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</si>
  <si>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</si>
  <si>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</si>
  <si>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</si>
  <si>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</si>
  <si>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</si>
  <si>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</si>
  <si>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</si>
  <si>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</si>
  <si>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</si>
  <si>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</si>
  <si>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</si>
  <si>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</si>
  <si>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</si>
  <si>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</si>
  <si>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</si>
  <si>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</si>
  <si>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</si>
  <si>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</si>
  <si>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</si>
  <si>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</si>
  <si>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</si>
  <si>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</si>
  <si>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</si>
  <si>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</si>
  <si>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</si>
  <si>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</si>
  <si>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</si>
  <si>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</si>
  <si>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</si>
  <si>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</si>
  <si>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</si>
  <si>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</si>
  <si>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</si>
  <si>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</si>
  <si>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</si>
  <si>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</si>
  <si>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</si>
  <si>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</si>
  <si>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</si>
  <si>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</si>
  <si>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</si>
  <si>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</si>
  <si>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</si>
  <si>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</si>
  <si>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</si>
  <si>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</si>
  <si>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</si>
  <si>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</si>
  <si>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</si>
  <si>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</si>
  <si>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</si>
  <si>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</si>
  <si>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</si>
  <si>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</si>
  <si>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</si>
  <si>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</si>
  <si>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</si>
  <si>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</si>
  <si>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</si>
  <si>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</si>
  <si>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</si>
  <si>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</si>
  <si>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</si>
  <si>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</si>
  <si>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</si>
  <si>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</si>
  <si>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</si>
  <si>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</si>
  <si>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</si>
  <si>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</si>
  <si>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</si>
  <si>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</si>
  <si>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</si>
  <si>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</si>
  <si>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</si>
  <si>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</si>
  <si>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</si>
  <si>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</si>
  <si>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</si>
  <si>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</si>
  <si>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</si>
  <si>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</si>
  <si>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</si>
  <si>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</si>
  <si>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</si>
  <si>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</si>
  <si>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</si>
  <si>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</si>
  <si>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</si>
  <si>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</si>
  <si>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</si>
  <si>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</si>
  <si>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</si>
  <si>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</si>
  <si>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</si>
  <si>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</si>
  <si>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</si>
  <si>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</si>
  <si>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</si>
  <si>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</si>
  <si>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</si>
  <si>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</si>
  <si>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</si>
  <si>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</si>
  <si>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</si>
  <si>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</si>
  <si>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</si>
  <si>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</si>
  <si>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</si>
  <si>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</si>
  <si>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</si>
  <si>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</si>
  <si>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</si>
  <si>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</si>
  <si>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</si>
  <si>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</si>
  <si>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</si>
  <si>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</si>
  <si>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</si>
  <si>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</si>
  <si>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</si>
  <si>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</si>
  <si>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</si>
  <si>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</si>
  <si>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</si>
  <si>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</si>
  <si>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</si>
  <si>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</si>
  <si>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</si>
  <si>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</si>
  <si>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</si>
  <si>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</si>
  <si>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</si>
  <si>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</si>
  <si>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</si>
  <si>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</si>
  <si>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</si>
  <si>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</si>
  <si>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</si>
  <si>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</si>
  <si>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</si>
  <si>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</si>
  <si>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</si>
  <si>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</si>
  <si>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</si>
  <si>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</si>
  <si>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</si>
  <si>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</si>
  <si>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</si>
  <si>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</si>
  <si>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</si>
  <si>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</si>
  <si>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</si>
  <si>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</si>
  <si>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</si>
  <si>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</si>
  <si>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</si>
  <si>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</si>
  <si>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</si>
  <si>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</si>
  <si>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</si>
  <si>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</si>
  <si>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</si>
  <si>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</si>
  <si>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</si>
  <si>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</si>
  <si>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</si>
  <si>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</si>
  <si>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</si>
  <si>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</si>
  <si>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</si>
  <si>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</si>
  <si>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</si>
  <si>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</si>
  <si>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</si>
  <si>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</si>
  <si>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</si>
  <si>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</si>
  <si>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</si>
  <si>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</si>
  <si>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</si>
  <si>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</si>
  <si>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</si>
  <si>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</si>
  <si>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</si>
  <si>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</si>
  <si>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</si>
  <si>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</si>
  <si>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</si>
  <si>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</si>
  <si>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</si>
  <si>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</si>
  <si>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</si>
  <si>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</si>
  <si>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</si>
  <si>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</si>
  <si>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</si>
  <si>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</si>
  <si>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</si>
  <si>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</si>
  <si>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</si>
  <si>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</si>
  <si>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</si>
  <si>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</si>
  <si>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</si>
  <si>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</si>
  <si>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</si>
  <si>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</si>
  <si>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</si>
  <si>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</si>
  <si>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</si>
  <si>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</si>
  <si>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</si>
  <si>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</si>
  <si>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</si>
  <si>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</si>
  <si>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</si>
  <si>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</si>
  <si>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</si>
  <si>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</si>
  <si>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</si>
  <si>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</si>
  <si>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</si>
  <si>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</si>
  <si>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</si>
  <si>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</si>
  <si>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</si>
  <si>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</si>
  <si>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</si>
  <si>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</si>
  <si>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</si>
  <si>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</si>
  <si>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</si>
  <si>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</si>
  <si>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</si>
  <si>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</si>
  <si>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</si>
  <si>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</si>
  <si>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</si>
  <si>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</si>
  <si>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</si>
  <si>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</si>
  <si>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</si>
  <si>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</si>
  <si>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</si>
  <si>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</si>
  <si>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</si>
  <si>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</si>
  <si>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</si>
  <si>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</si>
  <si>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</si>
  <si>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</si>
  <si>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</si>
  <si>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</si>
  <si>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</si>
  <si>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</si>
  <si>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</si>
  <si>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</si>
  <si>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</si>
  <si>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</si>
  <si>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</si>
  <si>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</si>
  <si>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</si>
  <si>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</si>
  <si>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</si>
  <si>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</si>
  <si>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</si>
  <si>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</si>
  <si>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</si>
  <si>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</si>
  <si>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</si>
  <si>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</si>
  <si>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</si>
  <si>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</si>
  <si>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</si>
  <si>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</si>
  <si>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</si>
  <si>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</si>
  <si>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</si>
  <si>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</si>
  <si>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</si>
  <si>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</si>
  <si>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</si>
  <si>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</si>
  <si>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</si>
  <si>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</si>
  <si>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</si>
  <si>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</si>
  <si>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</si>
  <si>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</si>
  <si>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</si>
  <si>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</si>
  <si>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</si>
  <si>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</si>
  <si>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</si>
  <si>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</si>
  <si>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</si>
  <si>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</si>
  <si>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</si>
  <si>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</si>
  <si>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</si>
  <si>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</si>
  <si>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</si>
  <si>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</si>
  <si>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</si>
  <si>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</si>
  <si>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</si>
  <si>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</si>
  <si>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</si>
  <si>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</si>
  <si>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</si>
  <si>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</si>
  <si>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</si>
  <si>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</si>
  <si>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</si>
  <si>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</si>
  <si>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</si>
  <si>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</si>
  <si>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</si>
  <si>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</si>
  <si>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</si>
  <si>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</si>
  <si>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</si>
  <si>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</si>
  <si>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</si>
  <si>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</si>
  <si>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</si>
  <si>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</si>
  <si>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</si>
  <si>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</si>
  <si>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</si>
  <si>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</si>
  <si>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</si>
  <si>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DARIUS GASPEROVIČIUS</t>
  </si>
  <si>
    <t>STANISLAVA LIACHOVIČ</t>
  </si>
  <si>
    <t>VILNIAUS RAJONO SAVIVALDYBĖS ADMINISTRACIJA</t>
  </si>
  <si>
    <t>vyr.buhalterė Stanislava Liachovič</t>
  </si>
  <si>
    <t>8651 09009   buhalterija@vrap.lt</t>
  </si>
  <si>
    <t>Vilniaus r.ekon.ir turto sk.vedėjp pavad.</t>
  </si>
  <si>
    <t>Audrius Bulnis</t>
  </si>
  <si>
    <t>Vilniaus r.teisės sk.vedėjas</t>
  </si>
  <si>
    <t>Lucija Lipnicka</t>
  </si>
  <si>
    <t>Pavel Tondrik</t>
  </si>
  <si>
    <t>Vilniaus r.ekon.ir turto sk.vyr.specialistas</t>
  </si>
  <si>
    <t>Darius Gasperovičius</t>
  </si>
  <si>
    <t>Direktorius</t>
  </si>
  <si>
    <t>Stanislava Liachovič</t>
  </si>
  <si>
    <t>Vyr.buhalterė</t>
  </si>
  <si>
    <t>8651 09009 buhalterija@vrap.lt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</si>
</sst>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7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5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Z268"/>
  <sheetViews>
    <sheetView showGridLines="0" tabSelected="1" topLeftCell="A127" zoomScaleNormal="100" zoomScaleSheetLayoutView="85" zoomScalePageLayoutView="60" workbookViewId="0">
      <selection activeCell="E139" sqref="E139"/>
    </sheetView>
  </sheetViews>
  <sheetFormatPr defaultColWidth="0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8" customWidth="1"/>
    <col min="7" max="10" width="9.140625" style="38" hidden="1" customWidth="1"/>
    <col min="11" max="11" width="20.28515625" style="38" hidden="1" customWidth="1"/>
    <col min="12" max="17" width="9.140625" style="38" hidden="1" customWidth="1"/>
    <col min="18" max="18" width="47.5703125" style="38" hidden="1" customWidth="1"/>
    <col min="19" max="19" width="10.42578125" style="38" hidden="1" customWidth="1"/>
    <col min="20" max="23" width="9.140625" style="38" hidden="1" customWidth="1"/>
    <col min="24" max="25" width="9.140625" style="38" customWidth="1"/>
    <col min="26" max="26" width="5.7109375" style="38" customWidth="1"/>
    <col min="27" max="27" width="6.28515625" style="38" customWidth="1"/>
    <col min="28" max="28" width="7.7109375" style="38" customWidth="1"/>
    <col min="29" max="29" width="9.85546875" style="38" customWidth="1"/>
    <col min="30" max="50" width="9.140625" style="38" customWidth="1"/>
    <col min="51" max="52" width="0" style="38" hidden="1" customWidth="1"/>
    <col min="53" max="16384" width="9.14062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25">
      <c r="B2" s="170"/>
      <c r="C2" s="171"/>
      <c r="D2" s="467" t="s">
        <v>463</v>
      </c>
      <c r="E2" s="468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15" customHeight="1" x14ac:dyDescent="0.25">
      <c r="B3" s="172"/>
      <c r="C3" s="173"/>
      <c r="D3" s="469"/>
      <c r="E3" s="470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15" customHeight="1" x14ac:dyDescent="0.25">
      <c r="B4" s="172"/>
      <c r="C4" s="173"/>
      <c r="D4" s="469"/>
      <c r="E4" s="470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15" customHeight="1" x14ac:dyDescent="0.2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15" customHeight="1" x14ac:dyDescent="0.25">
      <c r="B6" s="478" t="s">
        <v>5</v>
      </c>
      <c r="C6" s="479"/>
      <c r="D6" s="479"/>
      <c r="E6" s="480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15" customHeight="1" x14ac:dyDescent="0.2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75" x14ac:dyDescent="0.3">
      <c r="B8" s="178" t="s">
        <v>8</v>
      </c>
      <c r="C8" s="481" t="s">
        <v>392</v>
      </c>
      <c r="D8" s="481"/>
      <c r="E8" s="482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5" x14ac:dyDescent="0.25">
      <c r="B9" s="179" t="s">
        <v>11</v>
      </c>
      <c r="C9" s="471" t="str">
        <f>IFERROR(VLOOKUP(C8,R1:T295,3,FALSE),"")</f>
        <v xml:space="preserve">Savivaldybės įmonė (SĮ)  </v>
      </c>
      <c r="D9" s="471"/>
      <c r="E9" s="472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5" x14ac:dyDescent="0.25">
      <c r="B10" s="180" t="s">
        <v>15</v>
      </c>
      <c r="C10" s="471">
        <f>IFERROR(VLOOKUP(C8,R2:S295,2,FALSE),"")</f>
        <v>302409486</v>
      </c>
      <c r="D10" s="471"/>
      <c r="E10" s="472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5" x14ac:dyDescent="0.25">
      <c r="B11" s="181" t="s">
        <v>18</v>
      </c>
      <c r="C11" s="483"/>
      <c r="D11" s="471"/>
      <c r="E11" s="472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25">
      <c r="B12" s="180" t="s">
        <v>22</v>
      </c>
      <c r="C12" s="484"/>
      <c r="D12" s="484"/>
      <c r="E12" s="485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25">
      <c r="B13" s="181"/>
      <c r="C13" s="483"/>
      <c r="D13" s="471"/>
      <c r="E13" s="472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5" x14ac:dyDescent="0.25">
      <c r="B14" s="180" t="s">
        <v>27</v>
      </c>
      <c r="C14" s="471" t="s">
        <v>464</v>
      </c>
      <c r="D14" s="471"/>
      <c r="E14" s="472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5" x14ac:dyDescent="0.25">
      <c r="B15" s="180" t="s">
        <v>31</v>
      </c>
      <c r="C15" s="473" t="s">
        <v>465</v>
      </c>
      <c r="D15" s="473"/>
      <c r="E15" s="474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5" x14ac:dyDescent="0.2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5" x14ac:dyDescent="0.25">
      <c r="B17" s="180"/>
      <c r="C17" s="475" t="s">
        <v>38</v>
      </c>
      <c r="D17" s="476"/>
      <c r="E17" s="477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5" x14ac:dyDescent="0.25">
      <c r="B18" s="180" t="s">
        <v>42</v>
      </c>
      <c r="C18" s="440" t="s">
        <v>43</v>
      </c>
      <c r="D18" s="440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5" x14ac:dyDescent="0.25">
      <c r="B19" s="184" t="s">
        <v>48</v>
      </c>
      <c r="C19" s="441" t="s">
        <v>466</v>
      </c>
      <c r="D19" s="442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5" x14ac:dyDescent="0.25">
      <c r="B20" s="184" t="s">
        <v>52</v>
      </c>
      <c r="C20" s="441"/>
      <c r="D20" s="442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5" x14ac:dyDescent="0.25">
      <c r="B21" s="184" t="s">
        <v>56</v>
      </c>
      <c r="C21" s="443"/>
      <c r="D21" s="444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5" x14ac:dyDescent="0.25">
      <c r="B22" s="184" t="s">
        <v>59</v>
      </c>
      <c r="C22" s="443"/>
      <c r="D22" s="444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5" x14ac:dyDescent="0.25">
      <c r="B23" s="184" t="s">
        <v>62</v>
      </c>
      <c r="C23" s="443"/>
      <c r="D23" s="444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25">
      <c r="B24" s="184" t="s">
        <v>65</v>
      </c>
      <c r="C24" s="443"/>
      <c r="D24" s="444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5" x14ac:dyDescent="0.25">
      <c r="B25" s="184" t="s">
        <v>68</v>
      </c>
      <c r="C25" s="443"/>
      <c r="D25" s="444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5" x14ac:dyDescent="0.25">
      <c r="B26" s="184" t="s">
        <v>70</v>
      </c>
      <c r="C26" s="441"/>
      <c r="D26" s="442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5" x14ac:dyDescent="0.25">
      <c r="B27" s="184" t="s">
        <v>72</v>
      </c>
      <c r="C27" s="441"/>
      <c r="D27" s="442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5" x14ac:dyDescent="0.25">
      <c r="B28" s="184" t="s">
        <v>74</v>
      </c>
      <c r="C28" s="441"/>
      <c r="D28" s="442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5" x14ac:dyDescent="0.25">
      <c r="B29" s="184" t="s">
        <v>76</v>
      </c>
      <c r="C29" s="424" t="s">
        <v>77</v>
      </c>
      <c r="D29" s="425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5" x14ac:dyDescent="0.2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5" x14ac:dyDescent="0.25">
      <c r="B31" s="188" t="s">
        <v>80</v>
      </c>
      <c r="C31" s="426"/>
      <c r="D31" s="426"/>
      <c r="E31" s="427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25">
      <c r="B32" s="189" t="s">
        <v>432</v>
      </c>
      <c r="C32" s="428"/>
      <c r="D32" s="428"/>
      <c r="E32" s="429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" x14ac:dyDescent="0.2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25">
      <c r="B34" s="192" t="s">
        <v>85</v>
      </c>
      <c r="C34" s="436"/>
      <c r="D34" s="436"/>
      <c r="E34" s="437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25">
      <c r="B35" s="192" t="s">
        <v>87</v>
      </c>
      <c r="C35" s="438"/>
      <c r="D35" s="438"/>
      <c r="E35" s="439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" x14ac:dyDescent="0.2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25">
      <c r="B37" s="180"/>
      <c r="C37" s="432" t="s">
        <v>90</v>
      </c>
      <c r="D37" s="432"/>
      <c r="E37" s="433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25">
      <c r="A38" s="34"/>
      <c r="B38" s="193"/>
      <c r="C38" s="434" t="s">
        <v>92</v>
      </c>
      <c r="D38" s="434"/>
      <c r="E38" s="435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25">
      <c r="B39" s="194"/>
      <c r="C39" s="451" t="s">
        <v>94</v>
      </c>
      <c r="D39" s="451"/>
      <c r="E39" s="452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" x14ac:dyDescent="0.25">
      <c r="B40" s="194"/>
      <c r="C40" s="453" t="s">
        <v>96</v>
      </c>
      <c r="D40" s="453"/>
      <c r="E40" s="454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" x14ac:dyDescent="0.25">
      <c r="B42" s="197" t="s">
        <v>102</v>
      </c>
      <c r="C42" s="31">
        <v>1825.2</v>
      </c>
      <c r="D42" s="93"/>
      <c r="E42" s="198">
        <v>1515.7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" x14ac:dyDescent="0.25">
      <c r="B43" s="197" t="s">
        <v>104</v>
      </c>
      <c r="C43" s="30">
        <v>1573.9</v>
      </c>
      <c r="D43" s="93"/>
      <c r="E43" s="199">
        <v>1413.5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5" x14ac:dyDescent="0.25">
      <c r="A44" s="34"/>
      <c r="B44" s="200" t="s">
        <v>106</v>
      </c>
      <c r="C44" s="45">
        <f>+C42-C43</f>
        <v>251.29999999999995</v>
      </c>
      <c r="D44" s="93"/>
      <c r="E44" s="201">
        <f>+E42-E43</f>
        <v>102.20000000000005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5" x14ac:dyDescent="0.25">
      <c r="A45" s="34"/>
      <c r="B45" s="197" t="s">
        <v>108</v>
      </c>
      <c r="C45" s="33">
        <v>0.1</v>
      </c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" x14ac:dyDescent="0.25">
      <c r="B46" s="197" t="s">
        <v>110</v>
      </c>
      <c r="C46" s="29">
        <v>218.6</v>
      </c>
      <c r="D46" s="53"/>
      <c r="E46" s="202">
        <v>260.8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5" x14ac:dyDescent="0.25">
      <c r="A47" s="34"/>
      <c r="B47" s="200" t="s">
        <v>112</v>
      </c>
      <c r="C47" s="45">
        <f>+C44-C45-C46</f>
        <v>32.599999999999966</v>
      </c>
      <c r="D47" s="93"/>
      <c r="E47" s="201">
        <f>+E44-E45-E46</f>
        <v>-158.59999999999997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5" x14ac:dyDescent="0.2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" x14ac:dyDescent="0.25">
      <c r="B49" s="197" t="s">
        <v>116</v>
      </c>
      <c r="C49" s="29">
        <v>28.5</v>
      </c>
      <c r="D49" s="53"/>
      <c r="E49" s="204">
        <v>31.3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" x14ac:dyDescent="0.25">
      <c r="B50" s="197" t="s">
        <v>118</v>
      </c>
      <c r="C50" s="49">
        <f>C51-C52</f>
        <v>-2.5</v>
      </c>
      <c r="D50" s="93"/>
      <c r="E50" s="205">
        <f>E51-E52</f>
        <v>-5.8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" x14ac:dyDescent="0.25">
      <c r="B51" s="206" t="s">
        <v>120</v>
      </c>
      <c r="C51" s="32">
        <v>1</v>
      </c>
      <c r="D51" s="53"/>
      <c r="E51" s="207"/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" x14ac:dyDescent="0.25">
      <c r="B52" s="206" t="s">
        <v>122</v>
      </c>
      <c r="C52" s="30">
        <v>3.5</v>
      </c>
      <c r="D52" s="53"/>
      <c r="E52" s="208">
        <v>5.8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5" x14ac:dyDescent="0.25">
      <c r="A53" s="34"/>
      <c r="B53" s="200" t="s">
        <v>124</v>
      </c>
      <c r="C53" s="45">
        <f>+C47+C48+C49+C50</f>
        <v>58.599999999999966</v>
      </c>
      <c r="D53" s="93"/>
      <c r="E53" s="201">
        <f>+E47+E48+E49+E50</f>
        <v>-133.09999999999997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" x14ac:dyDescent="0.25">
      <c r="B54" s="197" t="s">
        <v>126</v>
      </c>
      <c r="C54" s="12">
        <v>6.2</v>
      </c>
      <c r="D54" s="54"/>
      <c r="E54" s="209"/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5" x14ac:dyDescent="0.25">
      <c r="A55" s="34"/>
      <c r="B55" s="200" t="s">
        <v>128</v>
      </c>
      <c r="C55" s="45">
        <f>C53-C54</f>
        <v>52.399999999999963</v>
      </c>
      <c r="D55" s="93"/>
      <c r="E55" s="201">
        <f>E53-E54</f>
        <v>-133.09999999999997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5" x14ac:dyDescent="0.2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25">
      <c r="A57" s="34"/>
      <c r="B57" s="194"/>
      <c r="C57" s="432" t="s">
        <v>90</v>
      </c>
      <c r="D57" s="432"/>
      <c r="E57" s="433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" x14ac:dyDescent="0.25">
      <c r="B59" s="212" t="s">
        <v>136</v>
      </c>
      <c r="C59" s="1"/>
      <c r="D59" s="42"/>
      <c r="E59" s="207">
        <v>1.8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" x14ac:dyDescent="0.25">
      <c r="B60" s="212" t="s">
        <v>138</v>
      </c>
      <c r="C60" s="28">
        <v>1578.7</v>
      </c>
      <c r="D60" s="53"/>
      <c r="E60" s="213">
        <v>1507.7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" x14ac:dyDescent="0.25">
      <c r="B61" s="212" t="s">
        <v>140</v>
      </c>
      <c r="C61" s="28" t="s">
        <v>54</v>
      </c>
      <c r="D61" s="53"/>
      <c r="E61" s="213" t="s">
        <v>54</v>
      </c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" x14ac:dyDescent="0.25">
      <c r="B62" s="212" t="s">
        <v>142</v>
      </c>
      <c r="C62" s="28"/>
      <c r="D62" s="53"/>
      <c r="E62" s="213"/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" x14ac:dyDescent="0.25">
      <c r="B63" s="214" t="s">
        <v>144</v>
      </c>
      <c r="C63" s="94">
        <f>SUM(C59:C62)</f>
        <v>1578.7</v>
      </c>
      <c r="D63" s="93"/>
      <c r="E63" s="215">
        <f>SUM(E59:E62)</f>
        <v>1509.5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5" x14ac:dyDescent="0.2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25">
      <c r="B65" s="217" t="s">
        <v>147</v>
      </c>
      <c r="C65" s="32">
        <v>25.7</v>
      </c>
      <c r="D65" s="53"/>
      <c r="E65" s="207">
        <v>46.7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25">
      <c r="B66" s="218" t="s">
        <v>149</v>
      </c>
      <c r="C66" s="28">
        <v>88.2</v>
      </c>
      <c r="D66" s="53"/>
      <c r="E66" s="213">
        <v>80.400000000000006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" x14ac:dyDescent="0.25">
      <c r="B67" s="219" t="s">
        <v>151</v>
      </c>
      <c r="C67" s="28">
        <v>14</v>
      </c>
      <c r="D67" s="53"/>
      <c r="E67" s="213">
        <v>14</v>
      </c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" x14ac:dyDescent="0.25">
      <c r="B68" s="219" t="s">
        <v>153</v>
      </c>
      <c r="C68" s="30">
        <v>408.4</v>
      </c>
      <c r="D68" s="53"/>
      <c r="E68" s="208">
        <v>394.2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" x14ac:dyDescent="0.25">
      <c r="B69" s="214" t="s">
        <v>155</v>
      </c>
      <c r="C69" s="94">
        <f>SUM(C65:C68)</f>
        <v>536.29999999999995</v>
      </c>
      <c r="D69" s="93"/>
      <c r="E69" s="215">
        <f>SUM(E65:E68)</f>
        <v>535.29999999999995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2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5" x14ac:dyDescent="0.25">
      <c r="A71" s="34"/>
      <c r="B71" s="214" t="s">
        <v>158</v>
      </c>
      <c r="C71" s="13">
        <v>22.7</v>
      </c>
      <c r="D71" s="54"/>
      <c r="E71" s="220">
        <v>17</v>
      </c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5" x14ac:dyDescent="0.2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5" x14ac:dyDescent="0.25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5" x14ac:dyDescent="0.2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25">
      <c r="B75" s="221" t="s">
        <v>164</v>
      </c>
      <c r="C75" s="94">
        <f>SUM(C63,C69,C71,C73)</f>
        <v>2137.6999999999998</v>
      </c>
      <c r="D75" s="93"/>
      <c r="E75" s="215">
        <f>SUM(E63,E69,E71,E73)</f>
        <v>2061.8000000000002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5" x14ac:dyDescent="0.2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75" x14ac:dyDescent="0.25">
      <c r="B77" s="223" t="s">
        <v>167</v>
      </c>
      <c r="C77" s="4"/>
      <c r="D77" s="53"/>
      <c r="E77" s="213"/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25">
      <c r="A78" s="34"/>
      <c r="B78" s="224" t="s">
        <v>169</v>
      </c>
      <c r="C78" s="4"/>
      <c r="D78" s="53"/>
      <c r="E78" s="213"/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24.75" x14ac:dyDescent="0.25">
      <c r="A79" s="34"/>
      <c r="B79" s="223" t="s">
        <v>171</v>
      </c>
      <c r="C79" s="4">
        <v>1783.2</v>
      </c>
      <c r="D79" s="53"/>
      <c r="E79" s="213">
        <v>1783.2</v>
      </c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5" x14ac:dyDescent="0.2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5" x14ac:dyDescent="0.25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5" x14ac:dyDescent="0.25">
      <c r="A82" s="34"/>
      <c r="B82" s="223" t="s">
        <v>177</v>
      </c>
      <c r="C82" s="4"/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5" x14ac:dyDescent="0.25">
      <c r="A83" s="34"/>
      <c r="B83" s="223" t="s">
        <v>179</v>
      </c>
      <c r="C83" s="4">
        <v>2.8</v>
      </c>
      <c r="D83" s="53"/>
      <c r="E83" s="213">
        <v>4.0999999999999996</v>
      </c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5" x14ac:dyDescent="0.25">
      <c r="A84" s="34"/>
      <c r="B84" s="224" t="s">
        <v>181</v>
      </c>
      <c r="C84" s="4">
        <v>0.8</v>
      </c>
      <c r="D84" s="53"/>
      <c r="E84" s="213">
        <v>2.9</v>
      </c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5" x14ac:dyDescent="0.25">
      <c r="A85" s="34"/>
      <c r="B85" s="223" t="s">
        <v>183</v>
      </c>
      <c r="C85" s="4">
        <v>24.2</v>
      </c>
      <c r="D85" s="53"/>
      <c r="E85" s="213">
        <v>-130.69999999999999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5" x14ac:dyDescent="0.25">
      <c r="A86" s="34"/>
      <c r="B86" s="200" t="s">
        <v>185</v>
      </c>
      <c r="C86" s="94">
        <f>SUM(C77,C79:C83,C85:C85)</f>
        <v>1810.2</v>
      </c>
      <c r="D86" s="93"/>
      <c r="E86" s="215">
        <f>SUM(E77,E79:E83,E85:E85)</f>
        <v>1656.6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5" x14ac:dyDescent="0.2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5" x14ac:dyDescent="0.25">
      <c r="A88" s="34"/>
      <c r="B88" s="200" t="s">
        <v>188</v>
      </c>
      <c r="C88" s="13"/>
      <c r="D88" s="64"/>
      <c r="E88" s="226"/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5" x14ac:dyDescent="0.2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" x14ac:dyDescent="0.25">
      <c r="B90" s="200" t="s">
        <v>191</v>
      </c>
      <c r="C90" s="12"/>
      <c r="D90" s="54"/>
      <c r="E90" s="209"/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5" x14ac:dyDescent="0.2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5" x14ac:dyDescent="0.25">
      <c r="A92" s="34"/>
      <c r="B92" s="206" t="s">
        <v>194</v>
      </c>
      <c r="C92" s="28">
        <v>253.3</v>
      </c>
      <c r="D92" s="53"/>
      <c r="E92" s="213">
        <v>248.9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25">
      <c r="A93" s="34"/>
      <c r="B93" s="227" t="s">
        <v>196</v>
      </c>
      <c r="C93" s="4">
        <v>253.3</v>
      </c>
      <c r="D93" s="53"/>
      <c r="E93" s="213">
        <v>248.9</v>
      </c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25">
      <c r="B94" s="206" t="s">
        <v>198</v>
      </c>
      <c r="C94" s="4">
        <v>74.2</v>
      </c>
      <c r="D94" s="53"/>
      <c r="E94" s="213">
        <v>156.30000000000001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25">
      <c r="B95" s="227" t="s">
        <v>200</v>
      </c>
      <c r="C95" s="4"/>
      <c r="D95" s="53"/>
      <c r="E95" s="213"/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" x14ac:dyDescent="0.2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" x14ac:dyDescent="0.25">
      <c r="B97" s="200" t="s">
        <v>204</v>
      </c>
      <c r="C97" s="94">
        <f>SUM(C92,C94)</f>
        <v>327.5</v>
      </c>
      <c r="D97" s="93"/>
      <c r="E97" s="215">
        <f>SUM(E92,E94)</f>
        <v>405.20000000000005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" x14ac:dyDescent="0.2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" x14ac:dyDescent="0.25">
      <c r="B99" s="200" t="s">
        <v>207</v>
      </c>
      <c r="C99" s="13"/>
      <c r="D99" s="54"/>
      <c r="E99" s="220"/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5" x14ac:dyDescent="0.2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5" x14ac:dyDescent="0.25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5" x14ac:dyDescent="0.2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25">
      <c r="A103" s="34"/>
      <c r="B103" s="200" t="s">
        <v>213</v>
      </c>
      <c r="C103" s="94">
        <f>SUM(C86,C88,C90,C97,C99,C101)</f>
        <v>2137.6999999999998</v>
      </c>
      <c r="D103" s="93"/>
      <c r="E103" s="215">
        <f>SUM(E86,E88,E90,E97,E99,E101)</f>
        <v>2061.8000000000002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5" x14ac:dyDescent="0.2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2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5" x14ac:dyDescent="0.2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5" x14ac:dyDescent="0.25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5" x14ac:dyDescent="0.2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25">
      <c r="B109" s="197"/>
      <c r="C109" s="432" t="s">
        <v>90</v>
      </c>
      <c r="D109" s="432"/>
      <c r="E109" s="433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75" x14ac:dyDescent="0.25">
      <c r="B111" s="233" t="s">
        <v>225</v>
      </c>
      <c r="C111" s="304">
        <v>224.2</v>
      </c>
      <c r="D111" s="54"/>
      <c r="E111" s="307">
        <v>264.89999999999998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25">
      <c r="B112" s="233" t="s">
        <v>228</v>
      </c>
      <c r="C112" s="419"/>
      <c r="D112" s="93"/>
      <c r="E112" s="306"/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25">
      <c r="B113" s="234" t="s">
        <v>231</v>
      </c>
      <c r="C113" s="419"/>
      <c r="D113" s="93"/>
      <c r="E113" s="305"/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75" x14ac:dyDescent="0.25">
      <c r="B114" s="235" t="s">
        <v>233</v>
      </c>
      <c r="C114" s="419">
        <v>18.2</v>
      </c>
      <c r="D114" s="53"/>
      <c r="E114" s="213" t="s">
        <v>54</v>
      </c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5" x14ac:dyDescent="0.2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5" x14ac:dyDescent="0.25">
      <c r="B116" s="236" t="s">
        <v>236</v>
      </c>
      <c r="C116" s="297"/>
      <c r="D116" s="57"/>
      <c r="E116" s="299"/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5" x14ac:dyDescent="0.25">
      <c r="B117" s="237" t="s">
        <v>238</v>
      </c>
      <c r="C117" s="298"/>
      <c r="D117" s="57"/>
      <c r="E117" s="300"/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5" x14ac:dyDescent="0.25">
      <c r="B118" s="238" t="s">
        <v>240</v>
      </c>
      <c r="C118" s="69"/>
      <c r="D118" s="57"/>
      <c r="E118" s="213"/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5" x14ac:dyDescent="0.25">
      <c r="B119" s="238" t="s">
        <v>242</v>
      </c>
      <c r="C119" s="295"/>
      <c r="D119" s="57"/>
      <c r="E119" s="296"/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5" x14ac:dyDescent="0.2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21" x14ac:dyDescent="0.25">
      <c r="B121" s="240" t="s">
        <v>446</v>
      </c>
      <c r="C121" s="465"/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5" x14ac:dyDescent="0.2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5" x14ac:dyDescent="0.25">
      <c r="B124" s="242" t="s">
        <v>249</v>
      </c>
      <c r="C124" s="68">
        <v>73</v>
      </c>
      <c r="D124" s="158"/>
      <c r="E124" s="243">
        <v>72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5" x14ac:dyDescent="0.25">
      <c r="B125" s="244" t="s">
        <v>251</v>
      </c>
      <c r="C125" s="69">
        <v>6</v>
      </c>
      <c r="D125" s="159"/>
      <c r="E125" s="213">
        <v>6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5" x14ac:dyDescent="0.25">
      <c r="B126" s="242" t="s">
        <v>253</v>
      </c>
      <c r="C126" s="69">
        <v>72</v>
      </c>
      <c r="D126" s="159"/>
      <c r="E126" s="213">
        <v>76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5" x14ac:dyDescent="0.25">
      <c r="B127" s="242" t="s">
        <v>255</v>
      </c>
      <c r="C127" s="69">
        <v>926.5</v>
      </c>
      <c r="D127" s="245"/>
      <c r="E127" s="226">
        <v>961.1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5" thickBot="1" x14ac:dyDescent="0.3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5" x14ac:dyDescent="0.25">
      <c r="B129" s="248"/>
      <c r="C129" s="459"/>
      <c r="D129" s="459"/>
      <c r="E129" s="460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25">
      <c r="B130" s="249"/>
      <c r="C130" s="430" t="s">
        <v>437</v>
      </c>
      <c r="D130" s="430"/>
      <c r="E130" s="431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25">
      <c r="B131" s="249" t="s">
        <v>261</v>
      </c>
      <c r="C131" s="308">
        <f>IF(COUNTA(C135:C149)=0,"nėra",COUNTA(C135:C149))</f>
        <v>5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25">
      <c r="B132" s="251" t="s">
        <v>264</v>
      </c>
      <c r="C132" s="461" t="s">
        <v>262</v>
      </c>
      <c r="D132" s="461"/>
      <c r="E132" s="462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25">
      <c r="A133" s="34"/>
      <c r="B133" s="252" t="s">
        <v>267</v>
      </c>
      <c r="C133" s="463">
        <v>5</v>
      </c>
      <c r="D133" s="463"/>
      <c r="E133" s="464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2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24" x14ac:dyDescent="0.25">
      <c r="A135" s="34"/>
      <c r="B135" s="219" t="s">
        <v>275</v>
      </c>
      <c r="C135" s="14" t="s">
        <v>472</v>
      </c>
      <c r="D135" s="12" t="s">
        <v>291</v>
      </c>
      <c r="E135" s="309" t="s">
        <v>469</v>
      </c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5" x14ac:dyDescent="0.25">
      <c r="A136" s="34"/>
      <c r="B136" s="219" t="s">
        <v>277</v>
      </c>
      <c r="C136" s="10" t="s">
        <v>470</v>
      </c>
      <c r="D136" s="15" t="s">
        <v>296</v>
      </c>
      <c r="E136" s="309" t="s">
        <v>471</v>
      </c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25">
      <c r="A137" s="34"/>
      <c r="B137" s="219" t="s">
        <v>277</v>
      </c>
      <c r="C137" s="10" t="s">
        <v>473</v>
      </c>
      <c r="D137" s="15" t="s">
        <v>296</v>
      </c>
      <c r="E137" s="309" t="s">
        <v>474</v>
      </c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5" x14ac:dyDescent="0.25">
      <c r="A138" s="34"/>
      <c r="B138" s="219" t="s">
        <v>277</v>
      </c>
      <c r="C138" s="10" t="s">
        <v>475</v>
      </c>
      <c r="D138" s="15" t="s">
        <v>296</v>
      </c>
      <c r="E138" s="309" t="s">
        <v>476</v>
      </c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5" x14ac:dyDescent="0.25">
      <c r="A139" s="34"/>
      <c r="B139" s="219" t="s">
        <v>277</v>
      </c>
      <c r="C139" s="10" t="s">
        <v>477</v>
      </c>
      <c r="D139" s="15" t="s">
        <v>296</v>
      </c>
      <c r="E139" s="309" t="s">
        <v>478</v>
      </c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5" x14ac:dyDescent="0.2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5" x14ac:dyDescent="0.2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5" x14ac:dyDescent="0.2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5" x14ac:dyDescent="0.2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5" x14ac:dyDescent="0.2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5" x14ac:dyDescent="0.2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5" x14ac:dyDescent="0.2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5" x14ac:dyDescent="0.2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5" x14ac:dyDescent="0.2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5" x14ac:dyDescent="0.2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2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5" x14ac:dyDescent="0.2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25">
      <c r="A152" s="34"/>
      <c r="B152" s="251" t="s">
        <v>298</v>
      </c>
      <c r="C152" s="461"/>
      <c r="D152" s="461"/>
      <c r="E152" s="462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25">
      <c r="A153" s="34"/>
      <c r="B153" s="252" t="s">
        <v>301</v>
      </c>
      <c r="C153" s="461"/>
      <c r="D153" s="461"/>
      <c r="E153" s="462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2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5" x14ac:dyDescent="0.2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5" x14ac:dyDescent="0.2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5" x14ac:dyDescent="0.2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5" x14ac:dyDescent="0.2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5" x14ac:dyDescent="0.2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5" x14ac:dyDescent="0.2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5" x14ac:dyDescent="0.2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5" x14ac:dyDescent="0.2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5" customHeight="1" x14ac:dyDescent="0.2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5" x14ac:dyDescent="0.2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2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2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2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5" x14ac:dyDescent="0.2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5" x14ac:dyDescent="0.2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2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.75" thickBot="1" x14ac:dyDescent="0.3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25">
      <c r="B172" s="255" t="s">
        <v>325</v>
      </c>
      <c r="C172" s="449"/>
      <c r="D172" s="449"/>
      <c r="E172" s="450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5" x14ac:dyDescent="0.2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2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25">
      <c r="B177" s="194" t="s">
        <v>332</v>
      </c>
      <c r="C177" s="455">
        <v>44313</v>
      </c>
      <c r="D177" s="455"/>
      <c r="E177" s="456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25">
      <c r="B178" s="194" t="s">
        <v>334</v>
      </c>
      <c r="C178" s="457" t="s">
        <v>467</v>
      </c>
      <c r="D178" s="457"/>
      <c r="E178" s="458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25">
      <c r="B179" s="257" t="s">
        <v>336</v>
      </c>
      <c r="C179" s="445" t="s">
        <v>468</v>
      </c>
      <c r="D179" s="445"/>
      <c r="E179" s="446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25">
      <c r="B180" s="258" t="s">
        <v>444</v>
      </c>
      <c r="C180" s="447"/>
      <c r="D180" s="447"/>
      <c r="E180" s="448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.75" thickBot="1" x14ac:dyDescent="0.3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5" x14ac:dyDescent="0.2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5" x14ac:dyDescent="0.2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5" x14ac:dyDescent="0.2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5" x14ac:dyDescent="0.2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5" x14ac:dyDescent="0.2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5" x14ac:dyDescent="0.2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5" x14ac:dyDescent="0.2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5" x14ac:dyDescent="0.2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5" x14ac:dyDescent="0.2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5" x14ac:dyDescent="0.2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5" x14ac:dyDescent="0.2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5" x14ac:dyDescent="0.2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5" x14ac:dyDescent="0.2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5" x14ac:dyDescent="0.2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5" x14ac:dyDescent="0.2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5" x14ac:dyDescent="0.2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5" x14ac:dyDescent="0.2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5" x14ac:dyDescent="0.2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5" x14ac:dyDescent="0.2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5" x14ac:dyDescent="0.2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5" x14ac:dyDescent="0.2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5" x14ac:dyDescent="0.2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5" x14ac:dyDescent="0.2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5" x14ac:dyDescent="0.2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5" x14ac:dyDescent="0.2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5" x14ac:dyDescent="0.2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5" x14ac:dyDescent="0.2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5" x14ac:dyDescent="0.2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5" x14ac:dyDescent="0.2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5" x14ac:dyDescent="0.2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5" x14ac:dyDescent="0.2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5" x14ac:dyDescent="0.2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5" x14ac:dyDescent="0.2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5" x14ac:dyDescent="0.2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5" x14ac:dyDescent="0.2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5" x14ac:dyDescent="0.2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5" x14ac:dyDescent="0.2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5" x14ac:dyDescent="0.2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5" x14ac:dyDescent="0.2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5" x14ac:dyDescent="0.2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5" x14ac:dyDescent="0.2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5" x14ac:dyDescent="0.2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5" x14ac:dyDescent="0.2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5" x14ac:dyDescent="0.2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5" x14ac:dyDescent="0.2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5" x14ac:dyDescent="0.2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5" x14ac:dyDescent="0.2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5" x14ac:dyDescent="0.2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5" x14ac:dyDescent="0.2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5" x14ac:dyDescent="0.2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5" x14ac:dyDescent="0.2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E000000}"/>
    <dataValidation type="list" allowBlank="1" showInputMessage="1" showErrorMessage="1" sqref="C34:E34" xr:uid="{36418B47-0EFE-4B58-8AFF-84C2C4AE8B57}">
      <formula1>"Taip, Ne"</formula1>
    </dataValidation>
    <dataValidation type="list" allowBlank="1" showInputMessage="1" showErrorMessage="1" sqref="C132:E132 C152:E152" xr:uid="{00000000-0002-0000-0000-00000A000000}">
      <formula1>$H$131:$H$133</formula1>
    </dataValidation>
    <dataValidation type="list" allowBlank="1" showInputMessage="1" showErrorMessage="1" sqref="C153:E153 C133:E133" xr:uid="{00000000-0002-0000-0000-00000B000000}">
      <formula1>$H$135:$H$146</formula1>
    </dataValidation>
    <dataValidation type="list" allowBlank="1" showInputMessage="1" showErrorMessage="1" sqref="D135 D155" xr:uid="{D3FA3BDE-520F-4B93-B71E-06F6C364E971}">
      <formula1>$H$149:$H$150</formula1>
    </dataValidation>
    <dataValidation type="list" allowBlank="1" showInputMessage="1" showErrorMessage="1" sqref="D136:D149 D156:D169" xr:uid="{CE26945F-1D76-48AB-8047-4378F561FAE7}">
      <formula1>$H$151:$H$152</formula1>
    </dataValidation>
    <dataValidation type="list" allowBlank="1" showInputMessage="1" showErrorMessage="1" sqref="E119 C119" xr:uid="{2D823BD1-F881-48A8-B025-C5C0EE70E04B}">
      <formula1>$H$111:$H$112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4" customWidth="1"/>
    <col min="7" max="7" width="9.140625" style="34"/>
    <col min="8" max="8" width="0" style="34" hidden="1" customWidth="1"/>
    <col min="9" max="10" width="9.140625" style="34"/>
    <col min="11" max="11" width="20.28515625" style="34" customWidth="1"/>
    <col min="12" max="12" width="9.140625" style="34" customWidth="1"/>
    <col min="13" max="16384" width="9.14062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1"/>
      <c r="E2" s="491"/>
      <c r="F2" s="143"/>
      <c r="G2" s="143"/>
    </row>
    <row r="3" spans="1:7" ht="29.25" customHeight="1" x14ac:dyDescent="0.2">
      <c r="A3" s="143"/>
      <c r="B3" s="73"/>
      <c r="C3" s="73"/>
      <c r="D3" s="492" t="s">
        <v>399</v>
      </c>
      <c r="E3" s="492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25">
      <c r="A6" s="143"/>
      <c r="B6" s="505" t="s">
        <v>401</v>
      </c>
      <c r="C6" s="505"/>
      <c r="D6" s="505"/>
      <c r="E6" s="505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.75" x14ac:dyDescent="0.3">
      <c r="A9" s="143"/>
      <c r="B9" s="103" t="s">
        <v>8</v>
      </c>
      <c r="C9" s="511" t="str">
        <f>'Finansiniai duomenys'!C8</f>
        <v>SĮ Vilniaus rajono autobusų parkas</v>
      </c>
      <c r="D9" s="511"/>
      <c r="E9" s="511"/>
      <c r="F9" s="143"/>
      <c r="G9" s="143"/>
    </row>
    <row r="10" spans="1:7" x14ac:dyDescent="0.2">
      <c r="A10" s="143"/>
      <c r="B10" s="104" t="s">
        <v>11</v>
      </c>
      <c r="C10" s="509" t="str">
        <f>'Finansiniai duomenys'!C9</f>
        <v xml:space="preserve">Savivaldybės įmonė (SĮ)  </v>
      </c>
      <c r="D10" s="509"/>
      <c r="E10" s="509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">
      <c r="A14" s="143"/>
      <c r="B14" s="104" t="s">
        <v>402</v>
      </c>
      <c r="C14" s="509" t="e">
        <f>'Finansiniai duomenys'!#REF!</f>
        <v>#REF!</v>
      </c>
      <c r="D14" s="509"/>
      <c r="E14" s="509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">
      <c r="A27" s="143"/>
      <c r="B27" s="81" t="s">
        <v>15</v>
      </c>
      <c r="C27" s="509">
        <f>'Finansiniai duomenys'!C10</f>
        <v>302409486</v>
      </c>
      <c r="D27" s="509"/>
      <c r="E27" s="509"/>
      <c r="F27" s="143"/>
      <c r="G27" s="143"/>
    </row>
    <row r="28" spans="1:9" x14ac:dyDescent="0.2">
      <c r="A28" s="143"/>
      <c r="B28" s="81" t="s">
        <v>18</v>
      </c>
      <c r="C28" s="508" t="e">
        <f>'Finansiniai duomenys'!#REF!</f>
        <v>#REF!</v>
      </c>
      <c r="D28" s="508"/>
      <c r="E28" s="508"/>
      <c r="F28" s="143"/>
      <c r="G28" s="143"/>
    </row>
    <row r="29" spans="1:9" x14ac:dyDescent="0.2">
      <c r="A29" s="143"/>
      <c r="B29" s="81" t="s">
        <v>22</v>
      </c>
      <c r="C29" s="508" t="e">
        <f>'Finansiniai duomenys'!#REF!</f>
        <v>#REF!</v>
      </c>
      <c r="D29" s="508"/>
      <c r="E29" s="508"/>
      <c r="F29" s="143"/>
      <c r="G29" s="143"/>
      <c r="H29" s="38" t="s">
        <v>28</v>
      </c>
      <c r="I29" s="38"/>
    </row>
    <row r="30" spans="1:9" x14ac:dyDescent="0.2">
      <c r="A30" s="143"/>
      <c r="B30" s="81"/>
      <c r="C30" s="508" t="e">
        <f>'Finansiniai duomenys'!#REF!</f>
        <v>#REF!</v>
      </c>
      <c r="D30" s="508"/>
      <c r="E30" s="508"/>
      <c r="F30" s="143"/>
      <c r="G30" s="143"/>
      <c r="H30" s="38" t="s">
        <v>32</v>
      </c>
      <c r="I30" s="38"/>
    </row>
    <row r="31" spans="1:9" x14ac:dyDescent="0.2">
      <c r="A31" s="143"/>
      <c r="B31" s="81" t="s">
        <v>27</v>
      </c>
      <c r="C31" s="509" t="str">
        <f>'Finansiniai duomenys'!C14</f>
        <v>DARIUS GASPEROVIČIUS</v>
      </c>
      <c r="D31" s="509"/>
      <c r="E31" s="509"/>
      <c r="F31" s="143"/>
      <c r="G31" s="143"/>
      <c r="H31" s="38" t="s">
        <v>35</v>
      </c>
      <c r="I31" s="38"/>
    </row>
    <row r="32" spans="1:9" x14ac:dyDescent="0.2">
      <c r="A32" s="143"/>
      <c r="B32" s="81" t="s">
        <v>31</v>
      </c>
      <c r="C32" s="510" t="str">
        <f>'Finansiniai duomenys'!C15</f>
        <v>STANISLAVA LIACHOVIČ</v>
      </c>
      <c r="D32" s="510"/>
      <c r="E32" s="510"/>
      <c r="F32" s="143"/>
      <c r="G32" s="143"/>
      <c r="H32" s="38" t="s">
        <v>403</v>
      </c>
      <c r="I32" s="38"/>
    </row>
    <row r="33" spans="1:9" x14ac:dyDescent="0.2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">
      <c r="A34" s="143"/>
      <c r="B34" s="81"/>
      <c r="C34" s="506" t="s">
        <v>38</v>
      </c>
      <c r="D34" s="507"/>
      <c r="E34" s="476"/>
      <c r="F34" s="143"/>
      <c r="G34" s="143"/>
      <c r="H34" s="38" t="s">
        <v>49</v>
      </c>
      <c r="I34" s="38"/>
    </row>
    <row r="35" spans="1:9" x14ac:dyDescent="0.2">
      <c r="A35" s="143"/>
      <c r="B35" s="81" t="s">
        <v>42</v>
      </c>
      <c r="C35" s="494" t="s">
        <v>404</v>
      </c>
      <c r="D35" s="494"/>
      <c r="E35" s="82" t="s">
        <v>44</v>
      </c>
      <c r="F35" s="143"/>
      <c r="G35" s="143"/>
      <c r="H35" s="38" t="s">
        <v>53</v>
      </c>
      <c r="I35" s="38"/>
    </row>
    <row r="36" spans="1:9" x14ac:dyDescent="0.2">
      <c r="A36" s="143"/>
      <c r="B36" s="105" t="s">
        <v>48</v>
      </c>
      <c r="C36" s="495" t="str">
        <f>'Finansiniai duomenys'!C19</f>
        <v>VILNIAUS RAJONO SAVIVALDYBĖS ADMINISTRACIJA</v>
      </c>
      <c r="D36" s="496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2">
      <c r="A37" s="143"/>
      <c r="B37" s="105" t="s">
        <v>52</v>
      </c>
      <c r="C37" s="495">
        <f>'Finansiniai duomenys'!C20</f>
        <v>0</v>
      </c>
      <c r="D37" s="496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5">
        <f>'Finansiniai duomenys'!C26</f>
        <v>0</v>
      </c>
      <c r="D38" s="496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">
      <c r="A39" s="143"/>
      <c r="B39" s="105" t="s">
        <v>59</v>
      </c>
      <c r="C39" s="495">
        <f>'Finansiniai duomenys'!C27</f>
        <v>0</v>
      </c>
      <c r="D39" s="496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5">
        <f>'Finansiniai duomenys'!C28</f>
        <v>0</v>
      </c>
      <c r="D40" s="496"/>
      <c r="E40" s="138">
        <f>'Finansiniai duomenys'!E28</f>
        <v>0</v>
      </c>
      <c r="F40" s="143"/>
      <c r="G40" s="143"/>
    </row>
    <row r="41" spans="1:9" x14ac:dyDescent="0.2">
      <c r="A41" s="143"/>
      <c r="B41" s="105" t="s">
        <v>76</v>
      </c>
      <c r="C41" s="497" t="s">
        <v>77</v>
      </c>
      <c r="D41" s="498"/>
      <c r="E41" s="83">
        <f>100%-SUM(E36:E40)</f>
        <v>0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9">
        <f>'Finansiniai duomenys'!C31</f>
        <v>0</v>
      </c>
      <c r="D43" s="499"/>
      <c r="E43" s="499"/>
      <c r="F43" s="143"/>
      <c r="G43" s="143"/>
    </row>
    <row r="44" spans="1:9" ht="24" x14ac:dyDescent="0.2">
      <c r="A44" s="143"/>
      <c r="B44" s="106" t="s">
        <v>82</v>
      </c>
      <c r="C44" s="500">
        <f>'Finansiniai duomenys'!C32</f>
        <v>0</v>
      </c>
      <c r="D44" s="500"/>
      <c r="E44" s="501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">
      <c r="A46" s="143"/>
      <c r="B46" s="107" t="s">
        <v>85</v>
      </c>
      <c r="C46" s="502" t="e">
        <f>'Finansiniai duomenys'!#REF!</f>
        <v>#REF!</v>
      </c>
      <c r="D46" s="502"/>
      <c r="E46" s="502"/>
      <c r="F46" s="143"/>
      <c r="G46" s="143"/>
    </row>
    <row r="47" spans="1:9" ht="41.25" customHeight="1" x14ac:dyDescent="0.2">
      <c r="A47" s="143"/>
      <c r="B47" s="107" t="s">
        <v>87</v>
      </c>
      <c r="C47" s="503" t="e">
        <f>'Finansiniai duomenys'!#REF!</f>
        <v>#REF!</v>
      </c>
      <c r="D47" s="503"/>
      <c r="E47" s="504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">
      <c r="A49" s="143"/>
      <c r="B49" s="81"/>
      <c r="C49" s="493" t="s">
        <v>90</v>
      </c>
      <c r="D49" s="493"/>
      <c r="E49" s="432"/>
      <c r="F49" s="143"/>
      <c r="G49" s="143"/>
      <c r="H49" s="40"/>
    </row>
    <row r="50" spans="1:12" s="40" customFormat="1" ht="12" customHeight="1" x14ac:dyDescent="0.2">
      <c r="A50" s="144"/>
      <c r="B50" s="160"/>
      <c r="C50" s="487"/>
      <c r="D50" s="487"/>
      <c r="E50" s="434"/>
      <c r="F50" s="144"/>
      <c r="G50" s="144"/>
      <c r="H50" s="34"/>
      <c r="K50" s="34"/>
      <c r="L50" s="34"/>
    </row>
    <row r="51" spans="1:12" ht="12" customHeight="1" x14ac:dyDescent="0.2">
      <c r="A51" s="143"/>
      <c r="B51" s="93"/>
      <c r="C51" s="488" t="s">
        <v>94</v>
      </c>
      <c r="D51" s="488"/>
      <c r="E51" s="451"/>
      <c r="F51" s="143"/>
      <c r="G51" s="143"/>
    </row>
    <row r="52" spans="1:12" x14ac:dyDescent="0.2">
      <c r="A52" s="143"/>
      <c r="B52" s="93"/>
      <c r="C52" s="489" t="s">
        <v>96</v>
      </c>
      <c r="D52" s="489"/>
      <c r="E52" s="453"/>
      <c r="F52" s="143"/>
      <c r="G52" s="143"/>
    </row>
    <row r="53" spans="1:12" ht="12.75" thickBot="1" x14ac:dyDescent="0.2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">
      <c r="A69" s="143"/>
      <c r="B69" s="93"/>
      <c r="C69" s="46"/>
      <c r="D69" s="46"/>
      <c r="E69" s="93"/>
      <c r="F69" s="143"/>
      <c r="G69" s="143"/>
    </row>
    <row r="70" spans="1:12" ht="12.75" thickBot="1" x14ac:dyDescent="0.2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">
      <c r="A77" s="143"/>
      <c r="B77" s="93"/>
      <c r="C77" s="52"/>
      <c r="D77" s="53"/>
      <c r="E77" s="95"/>
      <c r="F77" s="143"/>
      <c r="G77" s="143"/>
    </row>
    <row r="78" spans="1:12" ht="11.25" customHeight="1" x14ac:dyDescent="0.2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ht="24" x14ac:dyDescent="0.2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">
      <c r="A104" s="143"/>
      <c r="B104" s="109"/>
      <c r="C104" s="52"/>
      <c r="D104" s="46"/>
      <c r="E104" s="95"/>
      <c r="F104" s="143"/>
      <c r="G104" s="143"/>
    </row>
    <row r="105" spans="1:12" x14ac:dyDescent="0.2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">
      <c r="A119" s="143"/>
      <c r="B119" s="93"/>
      <c r="C119" s="46"/>
      <c r="D119" s="46"/>
      <c r="E119" s="93"/>
      <c r="F119" s="143"/>
      <c r="G119" s="143"/>
    </row>
    <row r="120" spans="1:12" x14ac:dyDescent="0.2">
      <c r="A120" s="143"/>
      <c r="B120" s="93"/>
      <c r="C120" s="46"/>
      <c r="D120" s="46"/>
      <c r="E120" s="93"/>
      <c r="F120" s="143"/>
      <c r="G120" s="143"/>
    </row>
    <row r="121" spans="1:12" x14ac:dyDescent="0.2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">
      <c r="A122" s="143"/>
      <c r="B122" s="93"/>
      <c r="C122" s="46"/>
      <c r="D122" s="46"/>
      <c r="E122" s="93"/>
      <c r="F122" s="143"/>
      <c r="G122" s="143"/>
    </row>
    <row r="123" spans="1:12" x14ac:dyDescent="0.2">
      <c r="A123" s="143"/>
      <c r="B123" s="109"/>
      <c r="C123" s="46"/>
      <c r="D123" s="46"/>
      <c r="E123" s="93"/>
      <c r="F123" s="143"/>
      <c r="G123" s="143"/>
    </row>
    <row r="124" spans="1:12" ht="12.75" thickBot="1" x14ac:dyDescent="0.2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">
      <c r="A126" s="143"/>
      <c r="B126" s="126"/>
      <c r="C126" s="57"/>
      <c r="D126" s="57"/>
      <c r="E126" s="57"/>
      <c r="F126" s="143"/>
      <c r="G126" s="143"/>
    </row>
    <row r="127" spans="1:12" ht="24" x14ac:dyDescent="0.2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">
      <c r="A128" s="143"/>
      <c r="B128" s="93"/>
      <c r="C128" s="52"/>
      <c r="D128" s="58"/>
      <c r="E128" s="95"/>
      <c r="F128" s="143"/>
      <c r="G128" s="143"/>
    </row>
    <row r="129" spans="1:7" ht="24" x14ac:dyDescent="0.2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">
      <c r="A130" s="143"/>
      <c r="B130" s="93"/>
      <c r="C130" s="58"/>
      <c r="D130" s="58"/>
      <c r="E130" s="11"/>
      <c r="F130" s="143"/>
      <c r="G130" s="143"/>
    </row>
    <row r="131" spans="1:7" ht="12.75" thickBot="1" x14ac:dyDescent="0.2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2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2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">
      <c r="A139" s="143"/>
      <c r="B139" s="133" t="s">
        <v>325</v>
      </c>
      <c r="C139" s="490"/>
      <c r="D139" s="490"/>
      <c r="E139" s="449"/>
      <c r="F139" s="143"/>
      <c r="G139" s="143"/>
    </row>
    <row r="140" spans="1:7" x14ac:dyDescent="0.2">
      <c r="A140" s="143"/>
      <c r="B140" s="11"/>
      <c r="C140" s="46"/>
      <c r="D140" s="46"/>
      <c r="E140" s="93"/>
      <c r="F140" s="143"/>
      <c r="G140" s="143"/>
    </row>
    <row r="141" spans="1:7" ht="12.75" thickBot="1" x14ac:dyDescent="0.2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">
      <c r="A142" s="143"/>
      <c r="B142" s="93"/>
      <c r="C142" s="46"/>
      <c r="D142" s="46"/>
      <c r="E142" s="93"/>
      <c r="F142" s="143"/>
      <c r="G142" s="143"/>
    </row>
    <row r="143" spans="1:7" x14ac:dyDescent="0.2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">
      <c r="A144" s="143"/>
      <c r="B144" s="93" t="s">
        <v>332</v>
      </c>
      <c r="C144" s="455"/>
      <c r="D144" s="455"/>
      <c r="E144" s="455"/>
      <c r="F144" s="143"/>
      <c r="G144" s="143"/>
    </row>
    <row r="145" spans="1:7" x14ac:dyDescent="0.2">
      <c r="A145" s="143"/>
      <c r="B145" s="93" t="s">
        <v>334</v>
      </c>
      <c r="C145" s="457"/>
      <c r="D145" s="457"/>
      <c r="E145" s="457"/>
      <c r="F145" s="143"/>
      <c r="G145" s="143"/>
    </row>
    <row r="146" spans="1:7" ht="24" x14ac:dyDescent="0.2">
      <c r="A146" s="143"/>
      <c r="B146" s="135" t="s">
        <v>336</v>
      </c>
      <c r="C146" s="445"/>
      <c r="D146" s="445"/>
      <c r="E146" s="445"/>
      <c r="F146" s="143"/>
      <c r="G146" s="143"/>
    </row>
    <row r="147" spans="1:7" ht="30" customHeight="1" x14ac:dyDescent="0.2">
      <c r="A147" s="143"/>
      <c r="B147" s="136" t="s">
        <v>418</v>
      </c>
      <c r="C147" s="486"/>
      <c r="D147" s="486"/>
      <c r="E147" s="447"/>
      <c r="F147" s="143"/>
      <c r="G147" s="143"/>
    </row>
    <row r="148" spans="1:7" ht="1.9" customHeight="1" x14ac:dyDescent="0.2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O97"/>
  <sheetViews>
    <sheetView topLeftCell="A68" zoomScaleNormal="100" zoomScaleSheetLayoutView="100" workbookViewId="0">
      <selection activeCell="F94" sqref="F94:L94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2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52" t="s">
        <v>458</v>
      </c>
      <c r="L3" s="553"/>
      <c r="M3" s="271"/>
    </row>
    <row r="4" spans="2:15" ht="15" customHeight="1" x14ac:dyDescent="0.2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25">
      <c r="B6" s="270"/>
      <c r="C6" s="558" t="s">
        <v>419</v>
      </c>
      <c r="D6" s="559"/>
      <c r="E6" s="559"/>
      <c r="F6" s="559"/>
      <c r="G6" s="559"/>
      <c r="H6" s="559"/>
      <c r="I6" s="559"/>
      <c r="J6" s="559"/>
      <c r="K6" s="559"/>
      <c r="L6" s="559"/>
      <c r="M6" s="56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.75" thickBot="1" x14ac:dyDescent="0.3">
      <c r="B9" s="270"/>
      <c r="C9" s="554" t="s">
        <v>8</v>
      </c>
      <c r="D9" s="555"/>
      <c r="E9" s="556" t="str">
        <f>'Finansiniai duomenys'!C8</f>
        <v>SĮ Vilniaus rajono autobusų parkas</v>
      </c>
      <c r="F9" s="556"/>
      <c r="G9" s="556"/>
      <c r="H9" s="556"/>
      <c r="I9" s="556"/>
      <c r="J9" s="556"/>
      <c r="K9" s="17"/>
      <c r="L9" s="17"/>
      <c r="M9" s="271"/>
    </row>
    <row r="10" spans="2:15" ht="15.75" thickBot="1" x14ac:dyDescent="0.3">
      <c r="B10" s="270"/>
      <c r="C10" s="554" t="s">
        <v>11</v>
      </c>
      <c r="D10" s="555"/>
      <c r="E10" s="557" t="str">
        <f>'Finansiniai duomenys'!C9</f>
        <v xml:space="preserve">Savivaldybės įmonė (SĮ)  </v>
      </c>
      <c r="F10" s="557"/>
      <c r="G10" s="557"/>
      <c r="H10" s="557"/>
      <c r="I10" s="557"/>
      <c r="J10" s="557"/>
      <c r="K10" s="17"/>
      <c r="L10" s="17"/>
      <c r="M10" s="271"/>
    </row>
    <row r="11" spans="2:15" ht="15.75" thickBot="1" x14ac:dyDescent="0.3">
      <c r="B11" s="270"/>
      <c r="C11" s="554" t="s">
        <v>15</v>
      </c>
      <c r="D11" s="555"/>
      <c r="E11" s="557">
        <f>'Finansiniai duomenys'!C10</f>
        <v>302409486</v>
      </c>
      <c r="F11" s="557"/>
      <c r="G11" s="557"/>
      <c r="H11" s="557"/>
      <c r="I11" s="557"/>
      <c r="J11" s="557"/>
      <c r="K11" s="17"/>
      <c r="L11" s="17"/>
      <c r="M11" s="271"/>
    </row>
    <row r="12" spans="2: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25">
      <c r="B13" s="270"/>
      <c r="C13" s="512" t="s">
        <v>420</v>
      </c>
      <c r="D13" s="513"/>
      <c r="E13" s="513"/>
      <c r="F13" s="514" t="s">
        <v>425</v>
      </c>
      <c r="G13" s="514"/>
      <c r="H13" s="514"/>
      <c r="I13" s="514"/>
      <c r="J13" s="514"/>
      <c r="K13" s="514"/>
      <c r="L13" s="515"/>
      <c r="M13" s="271"/>
      <c r="O13" s="16" t="s">
        <v>421</v>
      </c>
    </row>
    <row r="14" spans="2:15" x14ac:dyDescent="0.25">
      <c r="B14" s="270"/>
      <c r="C14" s="516" t="s">
        <v>422</v>
      </c>
      <c r="D14" s="517"/>
      <c r="E14" s="517"/>
      <c r="F14" s="518"/>
      <c r="G14" s="518"/>
      <c r="H14" s="518"/>
      <c r="I14" s="518"/>
      <c r="J14" s="518"/>
      <c r="K14" s="518"/>
      <c r="L14" s="519"/>
      <c r="M14" s="271"/>
      <c r="O14" s="16" t="s">
        <v>423</v>
      </c>
    </row>
    <row r="15" spans="2:15" x14ac:dyDescent="0.2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25">
      <c r="B17" s="270"/>
      <c r="C17" s="512" t="s">
        <v>438</v>
      </c>
      <c r="D17" s="526"/>
      <c r="E17" s="524" t="s">
        <v>229</v>
      </c>
      <c r="F17" s="527"/>
      <c r="G17" s="313"/>
      <c r="H17" s="316"/>
      <c r="I17" s="522" t="s">
        <v>439</v>
      </c>
      <c r="J17" s="523"/>
      <c r="K17" s="524" t="s">
        <v>229</v>
      </c>
      <c r="L17" s="525"/>
      <c r="M17" s="272"/>
    </row>
    <row r="18" spans="2:13" ht="26.45" customHeight="1" thickBot="1" x14ac:dyDescent="0.3">
      <c r="B18" s="270"/>
      <c r="C18" s="512" t="s">
        <v>442</v>
      </c>
      <c r="D18" s="513"/>
      <c r="E18" s="513"/>
      <c r="F18" s="547"/>
      <c r="G18" s="166"/>
      <c r="H18" s="316"/>
      <c r="I18" s="530" t="s">
        <v>443</v>
      </c>
      <c r="J18" s="531"/>
      <c r="K18" s="531"/>
      <c r="L18" s="532"/>
      <c r="M18" s="273"/>
    </row>
    <row r="19" spans="2:13" ht="49.5" customHeight="1" thickBot="1" x14ac:dyDescent="0.3">
      <c r="B19" s="270"/>
      <c r="C19" s="512" t="s">
        <v>440</v>
      </c>
      <c r="D19" s="513"/>
      <c r="E19" s="545"/>
      <c r="F19" s="546"/>
      <c r="G19" s="167"/>
      <c r="H19" s="317"/>
      <c r="I19" s="522" t="s">
        <v>441</v>
      </c>
      <c r="J19" s="522"/>
      <c r="K19" s="520"/>
      <c r="L19" s="521"/>
      <c r="M19" s="272"/>
    </row>
    <row r="20" spans="2:13" ht="40.5" customHeight="1" x14ac:dyDescent="0.25">
      <c r="B20" s="270"/>
      <c r="C20" s="512" t="s">
        <v>426</v>
      </c>
      <c r="D20" s="513"/>
      <c r="E20" s="528"/>
      <c r="F20" s="529"/>
      <c r="G20" s="313"/>
      <c r="H20" s="317"/>
      <c r="I20" s="513" t="s">
        <v>426</v>
      </c>
      <c r="J20" s="513"/>
      <c r="K20" s="528"/>
      <c r="L20" s="529"/>
      <c r="M20" s="272"/>
    </row>
    <row r="21" spans="2:13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25">
      <c r="B23" s="270"/>
      <c r="C23" s="541" t="s">
        <v>433</v>
      </c>
      <c r="D23" s="536"/>
      <c r="E23" s="536"/>
      <c r="F23" s="542"/>
      <c r="G23" s="23"/>
      <c r="H23" s="316"/>
      <c r="I23" s="536" t="s">
        <v>434</v>
      </c>
      <c r="J23" s="536"/>
      <c r="K23" s="536"/>
      <c r="L23" s="536"/>
      <c r="M23" s="274"/>
    </row>
    <row r="24" spans="2:13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25">
      <c r="B25" s="270"/>
      <c r="C25" s="543" t="s">
        <v>459</v>
      </c>
      <c r="D25" s="537"/>
      <c r="E25" s="537"/>
      <c r="F25" s="544"/>
      <c r="G25" s="314"/>
      <c r="H25" s="316"/>
      <c r="I25" s="537" t="s">
        <v>460</v>
      </c>
      <c r="J25" s="537"/>
      <c r="K25" s="537"/>
      <c r="L25" s="537"/>
      <c r="M25" s="275"/>
    </row>
    <row r="26" spans="2:13" ht="24" x14ac:dyDescent="0.2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2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2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2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2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2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2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2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2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2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2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2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2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2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2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2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2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2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2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2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2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2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2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2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2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2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2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2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2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2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2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2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2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2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2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2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2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2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2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2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2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2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2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2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2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2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2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2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2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2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2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2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2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2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2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25">
      <c r="B88" s="270"/>
      <c r="C88" s="548" t="s">
        <v>323</v>
      </c>
      <c r="D88" s="548"/>
      <c r="E88" s="548"/>
      <c r="F88" s="548"/>
      <c r="G88" s="548"/>
      <c r="H88" s="548"/>
      <c r="I88" s="548"/>
      <c r="J88" s="548"/>
      <c r="K88" s="548"/>
      <c r="L88" s="548"/>
      <c r="M88" s="278"/>
    </row>
    <row r="89" spans="2:13" ht="66" customHeight="1" x14ac:dyDescent="0.25">
      <c r="B89" s="270"/>
      <c r="C89" s="540" t="s">
        <v>431</v>
      </c>
      <c r="D89" s="531"/>
      <c r="E89" s="531"/>
      <c r="F89" s="549"/>
      <c r="G89" s="549"/>
      <c r="H89" s="549"/>
      <c r="I89" s="549"/>
      <c r="J89" s="549"/>
      <c r="K89" s="549"/>
      <c r="L89" s="549"/>
      <c r="M89" s="271"/>
    </row>
    <row r="90" spans="2:13" ht="20.25" customHeight="1" x14ac:dyDescent="0.2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25">
      <c r="B91" s="270"/>
      <c r="C91" s="538" t="s">
        <v>330</v>
      </c>
      <c r="D91" s="539"/>
      <c r="E91" s="539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25">
      <c r="B92" s="270"/>
      <c r="C92" s="540" t="s">
        <v>332</v>
      </c>
      <c r="D92" s="531"/>
      <c r="E92" s="531"/>
      <c r="F92" s="550">
        <v>44313</v>
      </c>
      <c r="G92" s="551"/>
      <c r="H92" s="551"/>
      <c r="I92" s="551"/>
      <c r="J92" s="551"/>
      <c r="K92" s="551"/>
      <c r="L92" s="551"/>
      <c r="M92" s="279"/>
    </row>
    <row r="93" spans="2:13" ht="15.75" customHeight="1" x14ac:dyDescent="0.25">
      <c r="B93" s="270"/>
      <c r="C93" s="540" t="s">
        <v>334</v>
      </c>
      <c r="D93" s="531"/>
      <c r="E93" s="531"/>
      <c r="F93" s="551" t="s">
        <v>477</v>
      </c>
      <c r="G93" s="551"/>
      <c r="H93" s="551"/>
      <c r="I93" s="551"/>
      <c r="J93" s="551"/>
      <c r="K93" s="551"/>
      <c r="L93" s="551"/>
      <c r="M93" s="279"/>
    </row>
    <row r="94" spans="2:13" ht="15.75" customHeight="1" x14ac:dyDescent="0.25">
      <c r="B94" s="270"/>
      <c r="C94" s="540" t="s">
        <v>336</v>
      </c>
      <c r="D94" s="531"/>
      <c r="E94" s="531"/>
      <c r="F94" s="551" t="s">
        <v>479</v>
      </c>
      <c r="G94" s="551"/>
      <c r="H94" s="551"/>
      <c r="I94" s="551"/>
      <c r="J94" s="551"/>
      <c r="K94" s="551"/>
      <c r="L94" s="551"/>
      <c r="M94" s="279"/>
    </row>
    <row r="95" spans="2:13" ht="21" customHeight="1" x14ac:dyDescent="0.25">
      <c r="B95" s="270"/>
      <c r="C95" s="533" t="s">
        <v>444</v>
      </c>
      <c r="D95" s="522"/>
      <c r="E95" s="522"/>
      <c r="F95" s="167"/>
      <c r="G95" s="167"/>
      <c r="H95" s="167"/>
      <c r="I95" s="167"/>
      <c r="J95" s="167"/>
      <c r="K95" s="167"/>
      <c r="L95" s="167"/>
      <c r="M95" s="279"/>
    </row>
    <row r="96" spans="2:13" ht="15.75" thickBot="1" x14ac:dyDescent="0.3">
      <c r="B96" s="280"/>
      <c r="C96" s="534"/>
      <c r="D96" s="535"/>
      <c r="E96" s="535"/>
      <c r="F96" s="281"/>
      <c r="G96" s="282"/>
      <c r="H96" s="283"/>
      <c r="I96" s="284"/>
      <c r="J96" s="284"/>
      <c r="K96" s="284"/>
      <c r="L96" s="284"/>
      <c r="M96" s="285"/>
    </row>
    <row r="97" spans="2:13" x14ac:dyDescent="0.2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>
    <tabColor theme="4" tint="0.59999389629810485"/>
  </sheetPr>
  <dimension ref="B1:N137"/>
  <sheetViews>
    <sheetView showGridLines="0" zoomScaleNormal="100" zoomScaleSheetLayoutView="100" zoomScalePageLayoutView="60" workbookViewId="0">
      <selection activeCell="E98" sqref="E98"/>
    </sheetView>
  </sheetViews>
  <sheetFormatPr defaultColWidth="9.140625" defaultRowHeight="12" x14ac:dyDescent="0.2"/>
  <cols>
    <col min="1" max="1" width="1.7109375" style="326" customWidth="1"/>
    <col min="2" max="2" width="61.7109375" style="326" customWidth="1"/>
    <col min="3" max="5" width="24.28515625" style="326" customWidth="1"/>
    <col min="6" max="6" width="1.7109375" style="326" customWidth="1"/>
    <col min="7" max="8" width="9.140625" style="326"/>
    <col min="9" max="9" width="9.140625" style="326" customWidth="1"/>
    <col min="10" max="10" width="9.140625" style="326" hidden="1" customWidth="1"/>
    <col min="11" max="11" width="28.28515625" style="326" hidden="1" customWidth="1"/>
    <col min="12" max="12" width="23.42578125" style="326" hidden="1" customWidth="1"/>
    <col min="13" max="13" width="12.7109375" style="326" hidden="1" customWidth="1"/>
    <col min="14" max="14" width="24.28515625" style="326" hidden="1" customWidth="1"/>
    <col min="15" max="16384" width="9.140625" style="326"/>
  </cols>
  <sheetData>
    <row r="1" spans="2:14" ht="9.6" customHeight="1" thickBot="1" x14ac:dyDescent="0.25"/>
    <row r="2" spans="2:14" ht="41.25" customHeight="1" x14ac:dyDescent="0.25">
      <c r="B2" s="327"/>
      <c r="C2" s="328"/>
      <c r="D2" s="563" t="s">
        <v>458</v>
      </c>
      <c r="E2" s="564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5" customHeight="1" x14ac:dyDescent="0.2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25">
      <c r="B4" s="578" t="s">
        <v>449</v>
      </c>
      <c r="C4" s="579"/>
      <c r="D4" s="579"/>
      <c r="E4" s="580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.75" x14ac:dyDescent="0.3">
      <c r="B6" s="338" t="s">
        <v>8</v>
      </c>
      <c r="C6" s="481"/>
      <c r="D6" s="481"/>
      <c r="E6" s="482"/>
      <c r="M6" s="339"/>
    </row>
    <row r="7" spans="2:14" x14ac:dyDescent="0.2">
      <c r="B7" s="340" t="s">
        <v>11</v>
      </c>
      <c r="C7" s="581" t="str">
        <f>IFERROR(VLOOKUP(C6,K2:M4,3,FALSE),"")</f>
        <v/>
      </c>
      <c r="D7" s="581"/>
      <c r="E7" s="582"/>
      <c r="M7" s="339"/>
      <c r="N7" s="339"/>
    </row>
    <row r="8" spans="2:14" x14ac:dyDescent="0.2">
      <c r="B8" s="181" t="s">
        <v>15</v>
      </c>
      <c r="C8" s="581" t="str">
        <f>IFERROR(VLOOKUP(C6,K2:L4,2,FALSE),"")</f>
        <v/>
      </c>
      <c r="D8" s="581"/>
      <c r="E8" s="582"/>
      <c r="N8" s="339"/>
    </row>
    <row r="9" spans="2:14" ht="12" customHeight="1" x14ac:dyDescent="0.2">
      <c r="B9" s="181" t="s">
        <v>18</v>
      </c>
      <c r="C9" s="341"/>
      <c r="D9" s="341"/>
      <c r="E9" s="342"/>
      <c r="K9" s="339"/>
      <c r="L9" s="339"/>
    </row>
    <row r="10" spans="2:14" ht="12" customHeight="1" x14ac:dyDescent="0.2">
      <c r="B10" s="181" t="s">
        <v>27</v>
      </c>
      <c r="C10" s="471"/>
      <c r="D10" s="471"/>
      <c r="E10" s="472"/>
    </row>
    <row r="11" spans="2:14" ht="12" customHeight="1" x14ac:dyDescent="0.2">
      <c r="B11" s="181" t="s">
        <v>31</v>
      </c>
      <c r="C11" s="473"/>
      <c r="D11" s="473"/>
      <c r="E11" s="474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">
      <c r="B13" s="181"/>
      <c r="C13" s="583" t="s">
        <v>38</v>
      </c>
      <c r="D13" s="584"/>
      <c r="E13" s="585"/>
    </row>
    <row r="14" spans="2:14" ht="12" customHeight="1" x14ac:dyDescent="0.2">
      <c r="B14" s="181" t="s">
        <v>42</v>
      </c>
      <c r="C14" s="586" t="s">
        <v>404</v>
      </c>
      <c r="D14" s="586"/>
      <c r="E14" s="345" t="s">
        <v>44</v>
      </c>
    </row>
    <row r="15" spans="2:14" ht="12" customHeight="1" x14ac:dyDescent="0.2">
      <c r="B15" s="346" t="s">
        <v>48</v>
      </c>
      <c r="C15" s="441"/>
      <c r="D15" s="571"/>
      <c r="E15" s="185"/>
      <c r="M15" s="339"/>
    </row>
    <row r="16" spans="2:14" ht="12" customHeight="1" x14ac:dyDescent="0.2">
      <c r="B16" s="346" t="s">
        <v>52</v>
      </c>
      <c r="C16" s="441"/>
      <c r="D16" s="571"/>
      <c r="E16" s="185"/>
      <c r="N16" s="339"/>
    </row>
    <row r="17" spans="2:14" ht="12" customHeight="1" x14ac:dyDescent="0.2">
      <c r="B17" s="346" t="s">
        <v>56</v>
      </c>
      <c r="C17" s="441"/>
      <c r="D17" s="571"/>
      <c r="E17" s="185"/>
      <c r="M17" s="339"/>
    </row>
    <row r="18" spans="2:14" ht="12" customHeight="1" x14ac:dyDescent="0.2">
      <c r="B18" s="346" t="s">
        <v>59</v>
      </c>
      <c r="C18" s="441"/>
      <c r="D18" s="571"/>
      <c r="E18" s="185"/>
      <c r="M18" s="339"/>
      <c r="N18" s="339"/>
    </row>
    <row r="19" spans="2:14" ht="12" customHeight="1" x14ac:dyDescent="0.2">
      <c r="B19" s="346" t="s">
        <v>62</v>
      </c>
      <c r="C19" s="441"/>
      <c r="D19" s="571"/>
      <c r="E19" s="185"/>
      <c r="M19" s="339"/>
      <c r="N19" s="339"/>
    </row>
    <row r="20" spans="2:14" ht="12" customHeight="1" x14ac:dyDescent="0.2">
      <c r="B20" s="346" t="s">
        <v>76</v>
      </c>
      <c r="C20" s="572" t="s">
        <v>77</v>
      </c>
      <c r="D20" s="573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">
      <c r="B22" s="181" t="s">
        <v>451</v>
      </c>
      <c r="C22" s="574" t="str">
        <f>IFERROR(VLOOKUP(C6,K2:N4,4,FALSE),"")</f>
        <v/>
      </c>
      <c r="D22" s="574"/>
      <c r="E22" s="575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">
      <c r="B24" s="181"/>
      <c r="C24" s="567" t="s">
        <v>90</v>
      </c>
      <c r="D24" s="567"/>
      <c r="E24" s="568"/>
      <c r="N24" s="339"/>
    </row>
    <row r="25" spans="2:14" x14ac:dyDescent="0.2">
      <c r="B25" s="349"/>
      <c r="C25" s="576"/>
      <c r="D25" s="576"/>
      <c r="E25" s="577"/>
      <c r="M25" s="339"/>
      <c r="N25" s="339"/>
    </row>
    <row r="26" spans="2:14" x14ac:dyDescent="0.2">
      <c r="B26" s="349"/>
      <c r="C26" s="565" t="s">
        <v>96</v>
      </c>
      <c r="D26" s="565"/>
      <c r="E26" s="566"/>
      <c r="M26" s="339"/>
      <c r="N26" s="339"/>
    </row>
    <row r="27" spans="2:14" ht="27" customHeight="1" thickBot="1" x14ac:dyDescent="0.2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">
      <c r="B31" s="353" t="s">
        <v>108</v>
      </c>
      <c r="C31" s="6"/>
      <c r="D31" s="156"/>
      <c r="E31" s="359"/>
      <c r="M31" s="339"/>
      <c r="N31" s="339"/>
    </row>
    <row r="32" spans="2:14" x14ac:dyDescent="0.2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">
      <c r="B42" s="349"/>
      <c r="C42" s="567" t="s">
        <v>452</v>
      </c>
      <c r="D42" s="567"/>
      <c r="E42" s="568"/>
      <c r="K42" s="326"/>
      <c r="L42" s="326"/>
      <c r="M42" s="326"/>
      <c r="N42" s="326"/>
    </row>
    <row r="43" spans="2:14" s="339" customFormat="1" ht="27" customHeight="1" thickBot="1" x14ac:dyDescent="0.2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">
      <c r="B58" s="369" t="s">
        <v>161</v>
      </c>
      <c r="C58" s="4"/>
      <c r="D58" s="156"/>
      <c r="E58" s="213"/>
    </row>
    <row r="59" spans="2:14" x14ac:dyDescent="0.2">
      <c r="B59" s="349"/>
      <c r="C59" s="372"/>
      <c r="D59" s="156"/>
      <c r="E59" s="373"/>
    </row>
    <row r="60" spans="2:14" x14ac:dyDescent="0.2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">
      <c r="B62" s="225" t="s">
        <v>455</v>
      </c>
      <c r="C62" s="4"/>
      <c r="D62" s="156"/>
      <c r="E62" s="226"/>
    </row>
    <row r="63" spans="2:14" s="339" customFormat="1" ht="10.5" customHeight="1" x14ac:dyDescent="0.2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">
      <c r="B68" s="353"/>
      <c r="C68" s="372"/>
      <c r="D68" s="156"/>
      <c r="E68" s="373"/>
    </row>
    <row r="69" spans="2:14" s="339" customFormat="1" x14ac:dyDescent="0.2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">
      <c r="B70" s="356"/>
      <c r="C70" s="372"/>
      <c r="D70" s="156"/>
      <c r="E70" s="373"/>
    </row>
    <row r="71" spans="2:14" s="339" customFormat="1" ht="12.75" customHeight="1" x14ac:dyDescent="0.2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">
      <c r="B82" s="381" t="s">
        <v>210</v>
      </c>
      <c r="C82" s="4"/>
      <c r="D82" s="156"/>
      <c r="E82" s="213"/>
    </row>
    <row r="83" spans="2:14" s="339" customFormat="1" ht="15.75" customHeight="1" x14ac:dyDescent="0.2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">
      <c r="B87" s="349"/>
      <c r="C87" s="156"/>
      <c r="D87" s="156"/>
      <c r="E87" s="365"/>
    </row>
    <row r="88" spans="2:14" x14ac:dyDescent="0.2">
      <c r="B88" s="349"/>
      <c r="C88" s="156"/>
      <c r="D88" s="156"/>
      <c r="E88" s="365"/>
    </row>
    <row r="89" spans="2:14" ht="12.75" customHeight="1" x14ac:dyDescent="0.2">
      <c r="B89" s="387"/>
      <c r="C89" s="156"/>
      <c r="D89" s="156"/>
      <c r="E89" s="365"/>
    </row>
    <row r="90" spans="2:14" ht="26.25" customHeight="1" x14ac:dyDescent="0.2">
      <c r="B90" s="388"/>
      <c r="C90" s="569" t="s">
        <v>452</v>
      </c>
      <c r="D90" s="569"/>
      <c r="E90" s="570"/>
    </row>
    <row r="91" spans="2:14" ht="27" customHeight="1" thickBot="1" x14ac:dyDescent="0.2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">
      <c r="B99" s="349"/>
      <c r="C99" s="393"/>
      <c r="D99" s="393"/>
      <c r="E99" s="397"/>
    </row>
    <row r="100" spans="2:14" s="339" customFormat="1" ht="25.5" customHeight="1" thickBot="1" x14ac:dyDescent="0.2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">
      <c r="B103" s="242" t="s">
        <v>253</v>
      </c>
      <c r="C103" s="69"/>
      <c r="D103" s="159"/>
      <c r="E103" s="213"/>
    </row>
    <row r="104" spans="2:14" ht="24.75" customHeight="1" x14ac:dyDescent="0.2">
      <c r="B104" s="242" t="s">
        <v>255</v>
      </c>
      <c r="C104" s="69"/>
      <c r="D104" s="156"/>
      <c r="E104" s="226"/>
    </row>
    <row r="105" spans="2:14" ht="24" x14ac:dyDescent="0.2">
      <c r="B105" s="400" t="s">
        <v>257</v>
      </c>
      <c r="C105" s="401"/>
      <c r="D105" s="402"/>
      <c r="E105" s="403"/>
    </row>
    <row r="106" spans="2:14" ht="13.5" customHeight="1" x14ac:dyDescent="0.2">
      <c r="B106" s="404"/>
      <c r="C106" s="156"/>
      <c r="D106" s="393"/>
      <c r="E106" s="365"/>
    </row>
    <row r="107" spans="2:14" ht="30.75" customHeight="1" x14ac:dyDescent="0.2">
      <c r="B107" s="405"/>
      <c r="C107" s="567" t="s">
        <v>452</v>
      </c>
      <c r="D107" s="567"/>
      <c r="E107" s="568"/>
    </row>
    <row r="108" spans="2:14" ht="14.25" customHeight="1" thickBot="1" x14ac:dyDescent="0.25">
      <c r="B108" s="350" t="s">
        <v>323</v>
      </c>
      <c r="C108" s="398"/>
      <c r="D108" s="398"/>
      <c r="E108" s="399"/>
    </row>
    <row r="109" spans="2:14" ht="93.75" customHeight="1" x14ac:dyDescent="0.2">
      <c r="B109" s="406" t="s">
        <v>325</v>
      </c>
      <c r="C109" s="490"/>
      <c r="D109" s="490"/>
      <c r="E109" s="450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25">
      <c r="B111" s="408"/>
      <c r="C111" s="409"/>
      <c r="D111" s="409"/>
      <c r="E111" s="410"/>
    </row>
    <row r="112" spans="2:14" ht="14.25" customHeight="1" x14ac:dyDescent="0.2">
      <c r="B112" s="349"/>
      <c r="C112" s="156"/>
      <c r="D112" s="156"/>
      <c r="E112" s="365"/>
    </row>
    <row r="113" spans="2:5" x14ac:dyDescent="0.2">
      <c r="B113" s="411" t="s">
        <v>330</v>
      </c>
      <c r="C113" s="412"/>
      <c r="D113" s="412"/>
      <c r="E113" s="413"/>
    </row>
    <row r="114" spans="2:5" x14ac:dyDescent="0.2">
      <c r="B114" s="349" t="s">
        <v>332</v>
      </c>
      <c r="C114" s="483"/>
      <c r="D114" s="471"/>
      <c r="E114" s="472"/>
    </row>
    <row r="115" spans="2:5" x14ac:dyDescent="0.2">
      <c r="B115" s="349" t="s">
        <v>334</v>
      </c>
      <c r="C115" s="457"/>
      <c r="D115" s="457"/>
      <c r="E115" s="458"/>
    </row>
    <row r="116" spans="2:5" ht="24" x14ac:dyDescent="0.2">
      <c r="B116" s="414" t="s">
        <v>336</v>
      </c>
      <c r="C116" s="445"/>
      <c r="D116" s="445"/>
      <c r="E116" s="446"/>
    </row>
    <row r="117" spans="2:5" ht="24" x14ac:dyDescent="0.2">
      <c r="B117" s="415" t="s">
        <v>444</v>
      </c>
      <c r="C117" s="561"/>
      <c r="D117" s="561"/>
      <c r="E117" s="562"/>
    </row>
    <row r="118" spans="2:5" ht="12.75" thickBot="1" x14ac:dyDescent="0.25">
      <c r="B118" s="416"/>
      <c r="C118" s="417"/>
      <c r="D118" s="417"/>
      <c r="E118" s="418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$K$1:$K$4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f1908bf9-2dc4-4e3d-b4b9-4cf147fe6e6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buhal</cp:lastModifiedBy>
  <cp:revision/>
  <cp:lastPrinted>2021-04-27T10:32:03Z</cp:lastPrinted>
  <dcterms:created xsi:type="dcterms:W3CDTF">2014-03-24T16:58:47Z</dcterms:created>
  <dcterms:modified xsi:type="dcterms:W3CDTF">2021-04-27T10:34:44Z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